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950" activeTab="1"/>
  </bookViews>
  <sheets>
    <sheet name="ПФХД(часть 1,2)" sheetId="1" r:id="rId1"/>
    <sheet name="ПФХД (часть3)" sheetId="2" r:id="rId2"/>
    <sheet name="Лист3" sheetId="3" r:id="rId3"/>
  </sheets>
  <definedNames>
    <definedName name="_xlnm.Print_Titles" localSheetId="1">'ПФХД (часть3)'!$3:$5</definedName>
    <definedName name="_xlnm.Print_Titles" localSheetId="0">'ПФХД(часть 1,2)'!$33:$33</definedName>
    <definedName name="_xlnm.Print_Area" localSheetId="0">'ПФХД(часть 1,2)'!$A$1:$G$137</definedName>
  </definedNames>
  <calcPr fullCalcOnLoad="1"/>
</workbook>
</file>

<file path=xl/sharedStrings.xml><?xml version="1.0" encoding="utf-8"?>
<sst xmlns="http://schemas.openxmlformats.org/spreadsheetml/2006/main" count="607" uniqueCount="221">
  <si>
    <t>УТВЕРЖДАЮ</t>
  </si>
  <si>
    <t>(подпись)</t>
  </si>
  <si>
    <t>(расшифровка подписи)</t>
  </si>
  <si>
    <t>"_______"________________ 20____г.</t>
  </si>
  <si>
    <t>План финансово - хозяйственной деятельности</t>
  </si>
  <si>
    <t>КОДЫ</t>
  </si>
  <si>
    <t>Форма по КФД</t>
  </si>
  <si>
    <t>Дата</t>
  </si>
  <si>
    <t xml:space="preserve">Наименование государственного бюджетного учреждения (подразделения)  </t>
  </si>
  <si>
    <t>Наименование органа, осуществляющего функции и полномочия учредителя</t>
  </si>
  <si>
    <t>Адрес фактического местонахождения государственного бюджетного учреждения (подразделения)</t>
  </si>
  <si>
    <t xml:space="preserve">I.  Сведения о деятельности государственного бюджетного учреждения </t>
  </si>
  <si>
    <t>II. Показатели финансового состояния учреждения</t>
  </si>
  <si>
    <t>Наименование показателя</t>
  </si>
  <si>
    <t>Сумма</t>
  </si>
  <si>
    <t>из них:</t>
  </si>
  <si>
    <t>1.1. Общая балансовая стоимость недвижимого государственного имущества, всего</t>
  </si>
  <si>
    <t xml:space="preserve">       в том числе:</t>
  </si>
  <si>
    <t>1.1.1. Стоимость имущества, закрепленного собственником имущества за государственным бюджетным учреждением на праве оперативного управления</t>
  </si>
  <si>
    <t>1.1.2. Стоимость имущества, приобретенного государственным бюджетным учреждением (подразделением) за счет выделенных собственником имущества учреждения средств</t>
  </si>
  <si>
    <t>1.1.3. Стоимость имущества, приобретенного государственным бюджетным учреждением (подразделением) за счет доходов, полученных от платной и иной приносящей доход деятельности</t>
  </si>
  <si>
    <t>1.1.4. Остаточная стоимость недвижимого государственного имущества</t>
  </si>
  <si>
    <t>1.2. Общая балансовая стоимость движимого государственного имущества,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</si>
  <si>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</si>
  <si>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</si>
  <si>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II. Финансовые активы, всего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</si>
  <si>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</si>
  <si>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</si>
  <si>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</si>
  <si>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</si>
  <si>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</si>
  <si>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</si>
  <si>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</si>
  <si>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непроизведенных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</si>
  <si>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</si>
  <si>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</si>
  <si>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2.3.1. по выданным авансам на услуги связи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</si>
  <si>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</si>
  <si>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</si>
  <si>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</si>
  <si>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</si>
  <si>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</si>
  <si>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</si>
  <si>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2.3.8. по выданным авансам на приобретение непроизведенных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</si>
  <si>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</si>
  <si>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</si>
  <si>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III. Обязательства, всего</t>
  </si>
  <si>
    <t xml:space="preserve">3.2.1.  по начислениям на выплаты по оплате труда </t>
  </si>
  <si>
    <t>3.2.2. 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</si>
  <si>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</si>
  <si>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</si>
  <si>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</si>
  <si>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</si>
  <si>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</si>
  <si>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</si>
  <si>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непроизведенных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</si>
  <si>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</si>
  <si>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</si>
  <si>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</si>
  <si>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</si>
  <si>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</si>
  <si>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 xml:space="preserve">3.3.1.  по начислениям на выплаты по оплате труда </t>
  </si>
  <si>
    <t>3.3.2. 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</si>
  <si>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</si>
  <si>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</si>
  <si>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</si>
  <si>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</si>
  <si>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</si>
  <si>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</si>
  <si>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</si>
  <si>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</si>
  <si>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</si>
  <si>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</si>
  <si>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</si>
  <si>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III.  Показатели по поступлениям и расходам (выплатам) учреждения (рублей)</t>
  </si>
  <si>
    <t>КОСГУ</t>
  </si>
  <si>
    <t>средства от приносящей доход деятельности</t>
  </si>
  <si>
    <t>Плановые расходы (выплаты), всего,</t>
  </si>
  <si>
    <t>в том числе:</t>
  </si>
  <si>
    <t xml:space="preserve">Прочие выплаты </t>
  </si>
  <si>
    <t xml:space="preserve">транспортные услуги </t>
  </si>
  <si>
    <t xml:space="preserve">арендная плата за пользование имуществом </t>
  </si>
  <si>
    <t xml:space="preserve">пособия по социальной помощи населению </t>
  </si>
  <si>
    <t>увеличение стоимости материальных запасов в том числе</t>
  </si>
  <si>
    <t>Мягкий инвентарь</t>
  </si>
  <si>
    <t>Исполнитель</t>
  </si>
  <si>
    <t>"_____"________________ 20___ г.</t>
  </si>
  <si>
    <t>СГБОУПО "Севастопольский медицинский колледж имени Жени Дерюгиной"</t>
  </si>
  <si>
    <t>299008, г. Севастополь, ул. Краснодарская, 31</t>
  </si>
  <si>
    <t>1.2. Виды деятельности государственного бюджетного учреждения (подразделения): - реализация основных профессиональных образовательных программ начального профессионального образования на базе основного общего среднего (полного) общего образования, в соответствии с федеральными государственными стандартами; - основных профессиональных образовательных программ среднего профессионального образования (базовой и углубленной подготовки) на базе основного общего, среднего (полного) общего образования, начального профессионального образования в соответствии с федеральными государственными образовательными стандартами; - основных общеобразовательных программ среднего (полного) общего образования.</t>
  </si>
  <si>
    <t xml:space="preserve">Главный бухгалтер учреждения </t>
  </si>
  <si>
    <t>Иванова Л. В.</t>
  </si>
  <si>
    <t>тел. +7 978 709 65 40; 55-96-19</t>
  </si>
  <si>
    <t>Департамент Здравоохранения города Севастополя</t>
  </si>
  <si>
    <t>Директор</t>
  </si>
  <si>
    <t>Серебренникова О. В.</t>
  </si>
  <si>
    <t>от  «09» декабря 2015 г.  № 1177</t>
  </si>
  <si>
    <t xml:space="preserve">на 2016 год </t>
  </si>
  <si>
    <t>Код по ОКПО</t>
  </si>
  <si>
    <t>ИНН</t>
  </si>
  <si>
    <t>КПП</t>
  </si>
  <si>
    <t>Единицы изм. по ОКЕИ</t>
  </si>
  <si>
    <t>1.1. Цели деятельности государственного бюджетного учреждения (подразделения): подготовка квалифицированных специалистов среднего звена соответвтсующего государственного заказа и на договорных условиях</t>
  </si>
  <si>
    <t>2.1. Дебиторская задолженность по доходам, полученным за счет средств бюджета, всего*</t>
  </si>
  <si>
    <t>2.2. Дебиторская задолженность по доходам от платной и иной приносящей доход деятельности, всего:</t>
  </si>
  <si>
    <t xml:space="preserve">       в том числе по видам выплат:</t>
  </si>
  <si>
    <t xml:space="preserve">       в том числе по видам поступлений и выплат:</t>
  </si>
  <si>
    <t>2.3. Дебиторская задолженность по доходам от территориального Фонда обязательного медицинского страхования, всего:</t>
  </si>
  <si>
    <t>3.1. Просроченная кредиторская задолженность, всего</t>
  </si>
  <si>
    <t xml:space="preserve">3.1.1.  по начислениям на выплаты по оплате труда </t>
  </si>
  <si>
    <t>3.1.2.  по оплате услуг связи</t>
  </si>
  <si>
    <t>3.1.3. по оплате транспортных услуг</t>
  </si>
  <si>
    <t>3.1.4. по оплате коммунальных услуг</t>
  </si>
  <si>
    <t>3.1.5. по оплате услуг по содержанию имущества</t>
  </si>
  <si>
    <t>3.1.6. по оплате прочих услуг</t>
  </si>
  <si>
    <t>3.1.7. по приобретению основных средств</t>
  </si>
  <si>
    <t>3.1.8. по приобретению нематериальных активов</t>
  </si>
  <si>
    <t>3.1.9. по приобретению непроизведенных активов</t>
  </si>
  <si>
    <t>3.1.10. по приобретению материальных запасов</t>
  </si>
  <si>
    <t>3.1.11. по оплате прочих расходов</t>
  </si>
  <si>
    <t>3.1.12. по платежам в бюджет</t>
  </si>
  <si>
    <t>3.1.13. по прочим расчетам с кредиторами</t>
  </si>
  <si>
    <t>3.4.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</si>
  <si>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 xml:space="preserve">3.4.1.  по начислениям на выплаты по оплате труда </t>
  </si>
  <si>
    <t>3.4.2.  по оплате услуг связи</t>
  </si>
  <si>
    <t>3.4.3. по оплате транспортных услуг</t>
  </si>
  <si>
    <t>3.4.4. по оплате коммунальных услуг</t>
  </si>
  <si>
    <t>3.4.5. по оплате услуг по содержанию имущества</t>
  </si>
  <si>
    <t>3.4.6. по оплате прочих услуг</t>
  </si>
  <si>
    <t>3.4.7. по приобретению основных средств</t>
  </si>
  <si>
    <t>3.4.8. по приобретению нематериальных активов</t>
  </si>
  <si>
    <t>3.4.9. по приобретению непроизведенных активов</t>
  </si>
  <si>
    <t>3.4.10. по приобретению материальных запасов</t>
  </si>
  <si>
    <t>3.4.11. по оплате прочих расходов</t>
  </si>
  <si>
    <t>3.4.12. по платежам в бюджет</t>
  </si>
  <si>
    <t>3.4.13. по прочим расчетам с кредиторами</t>
  </si>
  <si>
    <t>средства бюджета бюджет города Севастополя</t>
  </si>
  <si>
    <t>средства федерального бюджета</t>
  </si>
  <si>
    <t>в том числе в частях:</t>
  </si>
  <si>
    <t>средства фонда обязательного медицинского страхования</t>
  </si>
  <si>
    <t>РАЗДЕЛ I. ПОСТУПЛЕНИЯ</t>
  </si>
  <si>
    <t>Остаток средств на начало планируемого года</t>
  </si>
  <si>
    <t>Поступления, всего, в том числе:</t>
  </si>
  <si>
    <t>субсидии на выполнение государственного задания (заполняется в разрезе оказываемых услуг (выполняемых работ))</t>
  </si>
  <si>
    <t>целевые субсидии, в том числе:</t>
  </si>
  <si>
    <t>поступления от оказания учреждением услуг (выполненичя работ), относящихся в соответствии с уставом учреждения к его основным видам деятельности, предоставление которых для физических и юридических лиц осуществляется на платной основе, а также поступлений от иной приносящей доход деятельности</t>
  </si>
  <si>
    <t>Остаток средств на конец планируемого года</t>
  </si>
  <si>
    <t>РАЗДЕЛ II. РАСХОДЫ (ВЫПЛАТЫ)</t>
  </si>
  <si>
    <t>Раздел/подраздел: Реализация основных профессиональных образовательных программсреднего профессионального образования - программ подготовки специалистов среднего звена на базе среднего общего образования/специальности среднего профессионального образования - Сестринское дело</t>
  </si>
  <si>
    <t xml:space="preserve">Заработная плата, в том числе: </t>
  </si>
  <si>
    <t>Оплата труда и начисления на выплаты по оплате труда, всего, из них:</t>
  </si>
  <si>
    <t>Прочие работники</t>
  </si>
  <si>
    <t>Начисления на выплаты по оплате труда, в том числе:</t>
  </si>
  <si>
    <t>Преподаватели</t>
  </si>
  <si>
    <t>Оплата работ, услуг, всего, из них:</t>
  </si>
  <si>
    <t>услуги связи, в том числе:</t>
  </si>
  <si>
    <t>интернет</t>
  </si>
  <si>
    <t>мобильная связь</t>
  </si>
  <si>
    <t xml:space="preserve">коммунальные услуги, в том числе: </t>
  </si>
  <si>
    <t>отопление</t>
  </si>
  <si>
    <t>электроэнергия</t>
  </si>
  <si>
    <t>водоснабжение</t>
  </si>
  <si>
    <t>работы, услуги по содержанию имущества, в том числе:</t>
  </si>
  <si>
    <t>расходы на содержание в чистоте нефинансовых активов</t>
  </si>
  <si>
    <t>текущий ремонт зданий, сооружений</t>
  </si>
  <si>
    <t>капитальный ремонт зданий, сооружений</t>
  </si>
  <si>
    <t>ремонт и техническое обслуживание машин, оборудования и хозинвентаря (кроме медицинского оборудования)</t>
  </si>
  <si>
    <t>противопожарные мероприятия</t>
  </si>
  <si>
    <t>прочие</t>
  </si>
  <si>
    <t>прочие работы, услуги, в том числе:</t>
  </si>
  <si>
    <t>проектная и сметная документация</t>
  </si>
  <si>
    <t>монтажные работы</t>
  </si>
  <si>
    <t>услуги по страхованию имущества, гражданской ответственности и здоровья</t>
  </si>
  <si>
    <t>проведение государственной экспертизы проектной документации, оплата демонтажных работ</t>
  </si>
  <si>
    <t>услуги в области информационных технологий</t>
  </si>
  <si>
    <t>медицинские услуги</t>
  </si>
  <si>
    <t>услуги по охране</t>
  </si>
  <si>
    <t>приобретение (изготовление) бланков строгой отчетности</t>
  </si>
  <si>
    <t>услуги по утилизации</t>
  </si>
  <si>
    <t>услуги по обучению специалистов</t>
  </si>
  <si>
    <t xml:space="preserve">прочие расходы, в том числе: </t>
  </si>
  <si>
    <t>налог на имущество</t>
  </si>
  <si>
    <t>земельный налог</t>
  </si>
  <si>
    <t>плата за загрязнение окружающей среды</t>
  </si>
  <si>
    <t>стипендии</t>
  </si>
  <si>
    <t>возмещение убытков и вреда</t>
  </si>
  <si>
    <t>Поступление нефинансовых активов, всего, из них:</t>
  </si>
  <si>
    <t>увеличение стоимости основных средств, в том числе:</t>
  </si>
  <si>
    <t>вычислительная и оргтехника</t>
  </si>
  <si>
    <t>прочие машины и оборудование</t>
  </si>
  <si>
    <t>мебель общего назначения</t>
  </si>
  <si>
    <t>прочий производственный и хозяйственный инвентарь</t>
  </si>
  <si>
    <t>прочие нефинансовые активы</t>
  </si>
  <si>
    <t>увеличение стоимости нематериальных активов</t>
  </si>
  <si>
    <t>Медикаментыи перевязочные средства</t>
  </si>
  <si>
    <t>запасные части к технике и оборудованию</t>
  </si>
  <si>
    <t>прочие материальные запасы</t>
  </si>
  <si>
    <t>Раздел/подраздел: Реализация основных профессиональных образовательных программсреднего профессионального образования - программ подготовки специалистов среднего звена на базе среднего общего образования/специальности среднего профессионального образования - Лечебное дело</t>
  </si>
  <si>
    <t xml:space="preserve">работы, услуги по содержанию имущества, в том числе: </t>
  </si>
  <si>
    <t>учебники</t>
  </si>
  <si>
    <t>симуляционное оборудование</t>
  </si>
  <si>
    <t>проведение текущего ремонта государственными учреждениями</t>
  </si>
  <si>
    <t>проведение капитального ремонта государственными учреждениями</t>
  </si>
  <si>
    <r>
      <t xml:space="preserve">ПОДРАЗДЕЛ IV Поступления от оказания учреждением услуг (выполнения работ), относящихся в соответствии с уставом учреждения к его основным видам деятельности, предоставление которых для физических и юридических лиц осуществляется на платной основе, а также поступлений от иной, приносящей доход деятельности (заполняется в разрезе расходов (выплат) за счет поступлений от оказания услуг (выполнения работ), иных доходов)  </t>
    </r>
    <r>
      <rPr>
        <b/>
        <sz val="11"/>
        <color indexed="8"/>
        <rFont val="Times New Roman"/>
        <family val="1"/>
      </rPr>
      <t>(заполняется в разрезе оказываемых услуг (выполняемых работ))</t>
    </r>
  </si>
  <si>
    <r>
      <t xml:space="preserve">ПОДРАЗДЕЛ II Субсидии на иные цели (заполняется в разрезе расходов (выплат) за счет конкретного вида субсидий)  </t>
    </r>
    <r>
      <rPr>
        <b/>
        <sz val="11"/>
        <color indexed="8"/>
        <rFont val="Times New Roman"/>
        <family val="1"/>
      </rPr>
      <t>(заполняется в разрезе оказываемых услуг (выполняемых работ))</t>
    </r>
  </si>
  <si>
    <r>
      <t xml:space="preserve">ПОДРАЗДЕЛ I Оказание государственных услуг (выполнение работ) в соответствии с утвержденным государственным заданием </t>
    </r>
    <r>
      <rPr>
        <b/>
        <sz val="11"/>
        <color indexed="8"/>
        <rFont val="Times New Roman"/>
        <family val="1"/>
      </rPr>
      <t>(заполняется в разрезе оказываемых услуг (выполняемых работ))</t>
    </r>
  </si>
  <si>
    <t>Раздел/подраздел: Реализация дополнительных образовательных программ повышения квалификации, профессиональной переподготовки специалистов и работников предприятий и организаций</t>
  </si>
  <si>
    <r>
      <t xml:space="preserve">Приложение № 2 </t>
    </r>
    <r>
      <rPr>
        <b/>
        <sz val="8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к приказу Департамента здравоохранения города Севастополя</t>
    </r>
  </si>
  <si>
    <r>
      <t>I. Нефинансовые активы, всего</t>
    </r>
    <r>
      <rPr>
        <sz val="11"/>
        <color indexed="8"/>
        <rFont val="Times New Roman"/>
        <family val="1"/>
      </rPr>
      <t>:</t>
    </r>
  </si>
  <si>
    <r>
      <t>3.2. Кредиторская задолженность по расчетам с поставщиками и подрядчиками за счет средств бюджета, всего</t>
    </r>
    <r>
      <rPr>
        <vertAlign val="superscript"/>
        <sz val="11"/>
        <color indexed="8"/>
        <rFont val="Times New Roman"/>
        <family val="1"/>
      </rPr>
      <t>*</t>
    </r>
    <r>
      <rPr>
        <sz val="11"/>
        <color indexed="8"/>
        <rFont val="Times New Roman"/>
        <family val="1"/>
      </rPr>
      <t>:</t>
    </r>
  </si>
  <si>
    <t>"_____"___________________ 2016 г.</t>
  </si>
  <si>
    <t>1.3. Наименование и реквизиты приказа государственного бюджетного учреждения об утверждении перечня платныфх услуг (работ), относящихся в соответствии с уставом основным видам деятельности, предоствление (выполнение) которых для физических и юридических лиц осуществляется на платной основе, и размера платы за услуги (работы):  приказ СГБОУПО "Севастопольский медицинский колледж им. Ж. Дерюгиной" от 11.01.2016 г. № 3-ов "Об утверждении стоимости обучения на отделении повышения квалификации на 2016 год"; приказ СГБОУПО "Севастопольский медицинский колледж им. Ж. Дерюгиной" от 11.01.2016 г. № 4-ов "Об утверждении стоимости дополнительных платных образовательных услуг на 2016 год"</t>
  </si>
  <si>
    <t>Раздел/подраздел: 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среднего общего образования/специальности среднего профессионального образования - Сестринское дело</t>
  </si>
  <si>
    <t>Субсидия на оказание государственных услуг, выполнение работ государственными образовательными организациями города Севастополя, реализующими программы среднего профессионального образования, и выполнение работ по благоустройству территорий, прилегающих к государственным образовательным организациям города Севастополя.</t>
  </si>
  <si>
    <r>
      <t xml:space="preserve">ИТОГО ПО ПОДРАЗДЕЛУ I Оказание государственных услуг (выполнение работ) в соответствии с утвержденным государственным заданием </t>
    </r>
    <r>
      <rPr>
        <b/>
        <sz val="11"/>
        <color indexed="8"/>
        <rFont val="Times New Roman"/>
        <family val="1"/>
      </rPr>
      <t>(заполняется в разрезе оказываемых услуг (выполняемых работ))</t>
    </r>
  </si>
  <si>
    <t>Итого по разделу/подразделу: 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среднего общего образования/специальности среднего профессионального образования - Сестринское дело и Лечебное дело</t>
  </si>
  <si>
    <t>Раздел/подраздел: Субсидии бюджетным учреждениям на иные цели/Субсидия на оказание государственных услуг, выполнение работ государственными образовательными организациями города Севастополя, реализующими программы среднего профессионального образования, и выполнение работ по благоустройству территорий, прилегающих к государственным образовательным организациям города Севастополя.</t>
  </si>
  <si>
    <r>
      <t xml:space="preserve">ИТОГО ПОДРАЗДЕЛ IV Поступления от оказания учреждением услуг (выполнения работ), относящихся в соответствии с уставом учреждения к его основным видам деятельности, предоставление которых для физических и юридических лиц осуществляется на платной основе, а также поступлений от иной, приносящей доход деятельности (заполняется в разрезе расходов (выплат) за счет поступлений от оказания услуг (выполнения работ), иных доходов)  </t>
    </r>
    <r>
      <rPr>
        <b/>
        <sz val="11"/>
        <color indexed="8"/>
        <rFont val="Times New Roman"/>
        <family val="1"/>
      </rPr>
      <t>(заполняется в разрезе оказываемых услуг (выполняемых работ))</t>
    </r>
  </si>
  <si>
    <t>Итого раздел/подраздел: Реализация основных профессиональных образовательных программсреднего профессионального образования - программ подготовки специалистов среднего звена на базе среднего общего образования/специальности среднего профессионального образования - Сестринское дело, Лечебное дело; раздел/подраздел: Реализация дополнительных образовательных программ повышения квалификации, профессиональной переподготовки специалистов и работников предприятий и организаций</t>
  </si>
  <si>
    <t>Заместитель директора Департамента здравоохранения города Севастополя</t>
  </si>
  <si>
    <t>Е. А. Боенко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</si>
</sst>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1"/>
      <color theme="1"/>
      <name val="Times New Roman"/>
      <family val="1"/>
    </font>
    <font>
      <i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/>
      <bottom/>
    </border>
    <border>
      <left/>
      <right style="medium"/>
      <top style="medium"/>
      <bottom style="thin"/>
    </border>
    <border>
      <left/>
      <right/>
      <top style="medium"/>
      <bottom style="medium"/>
    </border>
    <border>
      <left/>
      <right style="medium">
        <color indexed="8"/>
      </right>
      <top style="medium"/>
      <bottom style="medium"/>
    </border>
    <border>
      <left style="medium">
        <color indexed="8"/>
      </left>
      <right/>
      <top style="medium"/>
      <bottom style="medium"/>
    </border>
    <border>
      <left/>
      <right/>
      <top/>
      <bottom style="thin"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58">
    <xf numFmtId="0" fontId="0" fillId="0" borderId="0" xfId="0" applyFont="1" applyAlignment="1">
      <alignment/>
    </xf>
    <xf numFmtId="0" fontId="46" fillId="0" borderId="10" xfId="0" applyFont="1" applyBorder="1" applyAlignment="1">
      <alignment vertical="top" wrapText="1"/>
    </xf>
    <xf numFmtId="0" fontId="46" fillId="0" borderId="11" xfId="0" applyFont="1" applyBorder="1" applyAlignment="1">
      <alignment vertical="top" wrapText="1"/>
    </xf>
    <xf numFmtId="0" fontId="47" fillId="0" borderId="12" xfId="0" applyFont="1" applyBorder="1" applyAlignment="1">
      <alignment horizontal="center" vertical="top" wrapText="1"/>
    </xf>
    <xf numFmtId="0" fontId="47" fillId="0" borderId="11" xfId="0" applyFont="1" applyBorder="1" applyAlignment="1">
      <alignment vertical="top" wrapText="1"/>
    </xf>
    <xf numFmtId="0" fontId="46" fillId="0" borderId="12" xfId="0" applyFont="1" applyBorder="1" applyAlignment="1">
      <alignment horizontal="center" vertical="top" wrapText="1"/>
    </xf>
    <xf numFmtId="0" fontId="46" fillId="0" borderId="13" xfId="0" applyFont="1" applyBorder="1" applyAlignment="1">
      <alignment vertical="top" wrapText="1"/>
    </xf>
    <xf numFmtId="0" fontId="48" fillId="0" borderId="10" xfId="0" applyFont="1" applyBorder="1" applyAlignment="1">
      <alignment vertical="top" wrapText="1"/>
    </xf>
    <xf numFmtId="0" fontId="48" fillId="0" borderId="14" xfId="0" applyFont="1" applyBorder="1" applyAlignment="1">
      <alignment vertical="top" wrapText="1"/>
    </xf>
    <xf numFmtId="2" fontId="47" fillId="0" borderId="12" xfId="0" applyNumberFormat="1" applyFont="1" applyBorder="1" applyAlignment="1">
      <alignment horizontal="center" vertical="top" wrapText="1"/>
    </xf>
    <xf numFmtId="0" fontId="49" fillId="0" borderId="10" xfId="0" applyFont="1" applyBorder="1" applyAlignment="1">
      <alignment vertical="top" wrapText="1"/>
    </xf>
    <xf numFmtId="0" fontId="50" fillId="0" borderId="0" xfId="0" applyFont="1" applyAlignment="1">
      <alignment vertical="top" wrapText="1"/>
    </xf>
    <xf numFmtId="0" fontId="47" fillId="0" borderId="15" xfId="0" applyFont="1" applyBorder="1" applyAlignment="1">
      <alignment vertical="top" wrapText="1"/>
    </xf>
    <xf numFmtId="2" fontId="47" fillId="0" borderId="15" xfId="0" applyNumberFormat="1" applyFont="1" applyBorder="1" applyAlignment="1">
      <alignment horizontal="center" vertical="center" wrapText="1"/>
    </xf>
    <xf numFmtId="2" fontId="47" fillId="0" borderId="11" xfId="0" applyNumberFormat="1" applyFont="1" applyBorder="1" applyAlignment="1">
      <alignment horizontal="center" vertical="center" wrapText="1"/>
    </xf>
    <xf numFmtId="2" fontId="51" fillId="0" borderId="12" xfId="0" applyNumberFormat="1" applyFont="1" applyBorder="1" applyAlignment="1">
      <alignment horizontal="center" vertical="top" wrapText="1"/>
    </xf>
    <xf numFmtId="0" fontId="48" fillId="0" borderId="0" xfId="0" applyFont="1" applyAlignment="1">
      <alignment horizontal="center" vertical="top" wrapText="1"/>
    </xf>
    <xf numFmtId="0" fontId="46" fillId="0" borderId="0" xfId="0" applyFont="1" applyAlignment="1">
      <alignment horizontal="center" vertical="top" wrapText="1"/>
    </xf>
    <xf numFmtId="0" fontId="46" fillId="0" borderId="0" xfId="0" applyFont="1" applyAlignment="1">
      <alignment vertical="top" wrapText="1"/>
    </xf>
    <xf numFmtId="0" fontId="47" fillId="0" borderId="16" xfId="0" applyFont="1" applyBorder="1" applyAlignment="1">
      <alignment horizontal="center" vertical="top" wrapText="1"/>
    </xf>
    <xf numFmtId="0" fontId="47" fillId="0" borderId="11" xfId="0" applyFont="1" applyBorder="1" applyAlignment="1">
      <alignment horizontal="center" vertical="top" wrapText="1"/>
    </xf>
    <xf numFmtId="2" fontId="47" fillId="0" borderId="15" xfId="0" applyNumberFormat="1" applyFont="1" applyBorder="1" applyAlignment="1">
      <alignment horizontal="center" vertical="center" wrapText="1"/>
    </xf>
    <xf numFmtId="2" fontId="47" fillId="0" borderId="11" xfId="0" applyNumberFormat="1" applyFont="1" applyBorder="1" applyAlignment="1">
      <alignment horizontal="center" vertical="center" wrapText="1"/>
    </xf>
    <xf numFmtId="0" fontId="47" fillId="0" borderId="13" xfId="0" applyFont="1" applyBorder="1" applyAlignment="1">
      <alignment vertical="center" wrapText="1"/>
    </xf>
    <xf numFmtId="2" fontId="47" fillId="0" borderId="12" xfId="0" applyNumberFormat="1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right" vertical="top" wrapText="1"/>
    </xf>
    <xf numFmtId="0" fontId="46" fillId="0" borderId="11" xfId="0" applyFont="1" applyBorder="1" applyAlignment="1">
      <alignment horizontal="left" vertical="top" wrapText="1"/>
    </xf>
    <xf numFmtId="0" fontId="46" fillId="0" borderId="17" xfId="0" applyFont="1" applyBorder="1" applyAlignment="1">
      <alignment vertical="center" wrapText="1"/>
    </xf>
    <xf numFmtId="0" fontId="46" fillId="0" borderId="18" xfId="0" applyFont="1" applyBorder="1" applyAlignment="1">
      <alignment vertical="center" wrapText="1"/>
    </xf>
    <xf numFmtId="0" fontId="47" fillId="0" borderId="19" xfId="0" applyFont="1" applyBorder="1" applyAlignment="1">
      <alignment vertical="center" wrapText="1"/>
    </xf>
    <xf numFmtId="0" fontId="47" fillId="0" borderId="13" xfId="0" applyFont="1" applyBorder="1" applyAlignment="1">
      <alignment horizontal="center" vertical="top" wrapText="1"/>
    </xf>
    <xf numFmtId="0" fontId="47" fillId="0" borderId="20" xfId="0" applyFont="1" applyBorder="1" applyAlignment="1">
      <alignment horizontal="center" vertical="top" wrapText="1"/>
    </xf>
    <xf numFmtId="0" fontId="47" fillId="0" borderId="17" xfId="0" applyFont="1" applyBorder="1" applyAlignment="1">
      <alignment horizontal="center" vertical="top" wrapText="1"/>
    </xf>
    <xf numFmtId="0" fontId="47" fillId="0" borderId="18" xfId="0" applyFont="1" applyBorder="1" applyAlignment="1">
      <alignment horizontal="center" vertical="top" wrapText="1"/>
    </xf>
    <xf numFmtId="0" fontId="47" fillId="0" borderId="19" xfId="0" applyFont="1" applyBorder="1" applyAlignment="1">
      <alignment horizontal="center" vertical="top" wrapText="1"/>
    </xf>
    <xf numFmtId="2" fontId="47" fillId="0" borderId="18" xfId="0" applyNumberFormat="1" applyFont="1" applyBorder="1" applyAlignment="1">
      <alignment horizontal="center" vertical="top" wrapText="1"/>
    </xf>
    <xf numFmtId="2" fontId="47" fillId="0" borderId="19" xfId="0" applyNumberFormat="1" applyFont="1" applyBorder="1" applyAlignment="1">
      <alignment horizontal="center" vertical="top" wrapText="1"/>
    </xf>
    <xf numFmtId="0" fontId="47" fillId="0" borderId="21" xfId="0" applyFont="1" applyBorder="1" applyAlignment="1">
      <alignment horizontal="center" vertical="top" wrapText="1"/>
    </xf>
    <xf numFmtId="0" fontId="47" fillId="0" borderId="22" xfId="0" applyFont="1" applyBorder="1" applyAlignment="1">
      <alignment horizontal="center" vertical="top" wrapText="1"/>
    </xf>
    <xf numFmtId="0" fontId="52" fillId="0" borderId="13" xfId="0" applyFont="1" applyBorder="1" applyAlignment="1">
      <alignment horizontal="right" vertical="top" wrapText="1"/>
    </xf>
    <xf numFmtId="4" fontId="51" fillId="0" borderId="12" xfId="0" applyNumberFormat="1" applyFont="1" applyBorder="1" applyAlignment="1">
      <alignment horizontal="center" vertical="top" wrapText="1"/>
    </xf>
    <xf numFmtId="4" fontId="47" fillId="0" borderId="12" xfId="0" applyNumberFormat="1" applyFont="1" applyBorder="1" applyAlignment="1">
      <alignment horizontal="center" vertical="top" wrapText="1"/>
    </xf>
    <xf numFmtId="4" fontId="47" fillId="0" borderId="16" xfId="0" applyNumberFormat="1" applyFont="1" applyBorder="1" applyAlignment="1">
      <alignment horizontal="center" vertical="top" wrapText="1"/>
    </xf>
    <xf numFmtId="4" fontId="46" fillId="0" borderId="12" xfId="0" applyNumberFormat="1" applyFont="1" applyBorder="1" applyAlignment="1">
      <alignment horizontal="center" vertical="top" wrapText="1"/>
    </xf>
    <xf numFmtId="4" fontId="47" fillId="0" borderId="12" xfId="0" applyNumberFormat="1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 vertical="top" wrapText="1"/>
    </xf>
    <xf numFmtId="0" fontId="47" fillId="0" borderId="16" xfId="0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justify"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2" fontId="2" fillId="0" borderId="23" xfId="0" applyNumberFormat="1" applyFont="1" applyBorder="1" applyAlignment="1">
      <alignment horizontal="center" vertical="center" wrapText="1"/>
    </xf>
    <xf numFmtId="2" fontId="2" fillId="0" borderId="16" xfId="0" applyNumberFormat="1" applyFont="1" applyBorder="1" applyAlignment="1">
      <alignment horizontal="center" vertical="center" wrapText="1"/>
    </xf>
    <xf numFmtId="4" fontId="47" fillId="0" borderId="18" xfId="0" applyNumberFormat="1" applyFont="1" applyBorder="1" applyAlignment="1">
      <alignment horizontal="center" vertical="top" wrapText="1"/>
    </xf>
    <xf numFmtId="4" fontId="46" fillId="0" borderId="16" xfId="0" applyNumberFormat="1" applyFont="1" applyBorder="1" applyAlignment="1">
      <alignment horizontal="center" vertical="top" wrapText="1"/>
    </xf>
    <xf numFmtId="2" fontId="47" fillId="0" borderId="16" xfId="0" applyNumberFormat="1" applyFont="1" applyBorder="1" applyAlignment="1">
      <alignment horizontal="center" vertical="top" wrapText="1"/>
    </xf>
    <xf numFmtId="0" fontId="47" fillId="0" borderId="13" xfId="0" applyFont="1" applyBorder="1" applyAlignment="1">
      <alignment vertical="top" wrapText="1"/>
    </xf>
    <xf numFmtId="4" fontId="51" fillId="0" borderId="16" xfId="0" applyNumberFormat="1" applyFont="1" applyBorder="1" applyAlignment="1">
      <alignment horizontal="center" vertical="top" wrapText="1"/>
    </xf>
    <xf numFmtId="4" fontId="47" fillId="0" borderId="13" xfId="0" applyNumberFormat="1" applyFont="1" applyBorder="1" applyAlignment="1">
      <alignment horizontal="center" vertical="top" wrapText="1"/>
    </xf>
    <xf numFmtId="4" fontId="47" fillId="0" borderId="20" xfId="0" applyNumberFormat="1" applyFont="1" applyBorder="1" applyAlignment="1">
      <alignment horizontal="center" vertical="top" wrapText="1"/>
    </xf>
    <xf numFmtId="4" fontId="47" fillId="0" borderId="24" xfId="0" applyNumberFormat="1" applyFont="1" applyBorder="1" applyAlignment="1">
      <alignment horizontal="center" vertical="top" wrapText="1"/>
    </xf>
    <xf numFmtId="4" fontId="47" fillId="0" borderId="17" xfId="0" applyNumberFormat="1" applyFont="1" applyBorder="1" applyAlignment="1">
      <alignment horizontal="center" vertical="top" wrapText="1"/>
    </xf>
    <xf numFmtId="4" fontId="47" fillId="0" borderId="25" xfId="0" applyNumberFormat="1" applyFont="1" applyBorder="1" applyAlignment="1">
      <alignment horizontal="center" vertical="top" wrapText="1"/>
    </xf>
    <xf numFmtId="4" fontId="47" fillId="0" borderId="21" xfId="0" applyNumberFormat="1" applyFont="1" applyBorder="1" applyAlignment="1">
      <alignment horizontal="center" vertical="top" wrapText="1"/>
    </xf>
    <xf numFmtId="0" fontId="46" fillId="0" borderId="26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top" wrapText="1"/>
    </xf>
    <xf numFmtId="0" fontId="46" fillId="0" borderId="0" xfId="0" applyFont="1" applyBorder="1" applyAlignment="1">
      <alignment horizontal="center" vertical="top" wrapText="1"/>
    </xf>
    <xf numFmtId="0" fontId="46" fillId="0" borderId="24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9" fillId="0" borderId="0" xfId="0" applyFont="1" applyAlignment="1">
      <alignment vertical="top" wrapText="1"/>
    </xf>
    <xf numFmtId="0" fontId="47" fillId="0" borderId="11" xfId="0" applyFont="1" applyBorder="1" applyAlignment="1">
      <alignment horizontal="center" vertical="top" wrapText="1"/>
    </xf>
    <xf numFmtId="2" fontId="47" fillId="0" borderId="15" xfId="0" applyNumberFormat="1" applyFont="1" applyBorder="1" applyAlignment="1">
      <alignment horizontal="center" vertical="center" wrapText="1"/>
    </xf>
    <xf numFmtId="2" fontId="47" fillId="0" borderId="11" xfId="0" applyNumberFormat="1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top" wrapText="1"/>
    </xf>
    <xf numFmtId="4" fontId="46" fillId="0" borderId="0" xfId="0" applyNumberFormat="1" applyFont="1" applyBorder="1" applyAlignment="1">
      <alignment horizontal="center" vertical="top" wrapText="1"/>
    </xf>
    <xf numFmtId="0" fontId="52" fillId="0" borderId="0" xfId="0" applyFont="1" applyBorder="1" applyAlignment="1">
      <alignment horizontal="right" vertical="top" wrapText="1"/>
    </xf>
    <xf numFmtId="0" fontId="0" fillId="0" borderId="0" xfId="0" applyAlignment="1">
      <alignment horizontal="right"/>
    </xf>
    <xf numFmtId="0" fontId="2" fillId="0" borderId="23" xfId="0" applyFont="1" applyBorder="1" applyAlignment="1">
      <alignment wrapText="1"/>
    </xf>
    <xf numFmtId="0" fontId="2" fillId="0" borderId="26" xfId="0" applyFont="1" applyBorder="1" applyAlignment="1">
      <alignment wrapText="1"/>
    </xf>
    <xf numFmtId="0" fontId="2" fillId="0" borderId="16" xfId="0" applyFont="1" applyBorder="1" applyAlignment="1">
      <alignment wrapText="1"/>
    </xf>
    <xf numFmtId="2" fontId="2" fillId="0" borderId="23" xfId="0" applyNumberFormat="1" applyFont="1" applyBorder="1" applyAlignment="1">
      <alignment horizontal="center" vertical="center" wrapText="1"/>
    </xf>
    <xf numFmtId="2" fontId="2" fillId="0" borderId="16" xfId="0" applyNumberFormat="1" applyFont="1" applyBorder="1" applyAlignment="1">
      <alignment horizontal="center" vertical="center" wrapText="1"/>
    </xf>
    <xf numFmtId="2" fontId="5" fillId="0" borderId="23" xfId="0" applyNumberFormat="1" applyFont="1" applyBorder="1" applyAlignment="1">
      <alignment horizontal="center" vertical="center" wrapText="1"/>
    </xf>
    <xf numFmtId="2" fontId="5" fillId="0" borderId="16" xfId="0" applyNumberFormat="1" applyFont="1" applyBorder="1" applyAlignment="1">
      <alignment horizontal="center" vertical="center" wrapText="1"/>
    </xf>
    <xf numFmtId="0" fontId="5" fillId="0" borderId="23" xfId="0" applyFont="1" applyBorder="1" applyAlignment="1">
      <alignment wrapText="1"/>
    </xf>
    <xf numFmtId="0" fontId="5" fillId="0" borderId="26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2" fillId="0" borderId="23" xfId="0" applyFont="1" applyBorder="1" applyAlignment="1">
      <alignment vertical="top" wrapText="1"/>
    </xf>
    <xf numFmtId="0" fontId="2" fillId="0" borderId="26" xfId="0" applyFont="1" applyBorder="1" applyAlignment="1">
      <alignment vertical="top" wrapText="1"/>
    </xf>
    <xf numFmtId="0" fontId="2" fillId="0" borderId="27" xfId="0" applyFont="1" applyBorder="1" applyAlignment="1">
      <alignment vertical="top" wrapText="1"/>
    </xf>
    <xf numFmtId="2" fontId="2" fillId="0" borderId="28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vertical="top" wrapText="1"/>
    </xf>
    <xf numFmtId="0" fontId="2" fillId="0" borderId="23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5" fillId="0" borderId="23" xfId="0" applyFont="1" applyBorder="1" applyAlignment="1">
      <alignment vertical="top" wrapText="1"/>
    </xf>
    <xf numFmtId="0" fontId="5" fillId="0" borderId="26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2" fontId="2" fillId="0" borderId="27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11" fillId="0" borderId="0" xfId="0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11" fillId="0" borderId="0" xfId="0" applyFont="1" applyAlignment="1">
      <alignment horizontal="center" vertical="top" wrapText="1"/>
    </xf>
    <xf numFmtId="0" fontId="12" fillId="0" borderId="29" xfId="0" applyFont="1" applyBorder="1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51" fillId="0" borderId="23" xfId="0" applyFont="1" applyBorder="1" applyAlignment="1">
      <alignment horizontal="center" vertical="center" wrapText="1"/>
    </xf>
    <xf numFmtId="0" fontId="51" fillId="0" borderId="26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52" fillId="0" borderId="23" xfId="0" applyFont="1" applyBorder="1" applyAlignment="1">
      <alignment horizontal="center" vertical="center" wrapText="1"/>
    </xf>
    <xf numFmtId="0" fontId="52" fillId="0" borderId="26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top" wrapText="1"/>
    </xf>
    <xf numFmtId="0" fontId="47" fillId="0" borderId="11" xfId="0" applyFont="1" applyBorder="1" applyAlignment="1">
      <alignment horizontal="center" vertical="top" wrapText="1"/>
    </xf>
    <xf numFmtId="4" fontId="47" fillId="0" borderId="15" xfId="0" applyNumberFormat="1" applyFont="1" applyBorder="1" applyAlignment="1">
      <alignment horizontal="center" vertical="center" wrapText="1"/>
    </xf>
    <xf numFmtId="4" fontId="47" fillId="0" borderId="11" xfId="0" applyNumberFormat="1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20" xfId="0" applyFont="1" applyBorder="1" applyAlignment="1">
      <alignment horizontal="center" vertical="center" wrapText="1"/>
    </xf>
    <xf numFmtId="0" fontId="46" fillId="0" borderId="23" xfId="0" applyFont="1" applyBorder="1" applyAlignment="1">
      <alignment horizontal="center" vertical="center" wrapText="1"/>
    </xf>
    <xf numFmtId="0" fontId="46" fillId="0" borderId="26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7" fillId="0" borderId="30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 vertical="top" wrapText="1"/>
    </xf>
    <xf numFmtId="0" fontId="50" fillId="0" borderId="0" xfId="0" applyFont="1" applyAlignment="1">
      <alignment horizontal="center" vertical="top" wrapText="1"/>
    </xf>
    <xf numFmtId="2" fontId="47" fillId="0" borderId="15" xfId="0" applyNumberFormat="1" applyFont="1" applyBorder="1" applyAlignment="1">
      <alignment horizontal="center" vertical="center" wrapText="1"/>
    </xf>
    <xf numFmtId="2" fontId="47" fillId="0" borderId="11" xfId="0" applyNumberFormat="1" applyFont="1" applyBorder="1" applyAlignment="1">
      <alignment horizontal="center" vertical="center" wrapText="1"/>
    </xf>
    <xf numFmtId="0" fontId="46" fillId="0" borderId="0" xfId="0" applyFont="1" applyAlignment="1">
      <alignment horizontal="left" vertical="top" wrapText="1"/>
    </xf>
    <xf numFmtId="0" fontId="46" fillId="0" borderId="0" xfId="0" applyFont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1057275</xdr:colOff>
      <xdr:row>0</xdr:row>
      <xdr:rowOff>0</xdr:rowOff>
    </xdr:from>
    <xdr:to>
      <xdr:col>7</xdr:col>
      <xdr:colOff>0</xdr:colOff>
      <xdr:row>10</xdr:row>
      <xdr:rowOff>95250</xdr:rowOff>
    </xdr:to>
    <xdr:pic>
      <xdr:nvPicPr>
        <xdr:cNvPr id="1" name="Рисунок 1" descr="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" y="0"/>
          <a:ext cx="3267075" cy="2238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752475</xdr:colOff>
      <xdr:row>9</xdr:row>
      <xdr:rowOff>171450</xdr:rowOff>
    </xdr:from>
    <xdr:ext cx="123825" cy="266700"/>
    <xdr:sp>
      <xdr:nvSpPr>
        <xdr:cNvPr id="1" name="TextBox 1"/>
        <xdr:cNvSpPr txBox="1">
          <a:spLocks noChangeArrowheads="1"/>
        </xdr:cNvSpPr>
      </xdr:nvSpPr>
      <xdr:spPr>
        <a:xfrm>
          <a:off x="5676900" y="3333750"/>
          <a:ext cx="1238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0</xdr:colOff>
      <xdr:row>461</xdr:row>
      <xdr:rowOff>0</xdr:rowOff>
    </xdr:from>
    <xdr:to>
      <xdr:col>5</xdr:col>
      <xdr:colOff>0</xdr:colOff>
      <xdr:row>470</xdr:row>
      <xdr:rowOff>66675</xdr:rowOff>
    </xdr:to>
    <xdr:pic>
      <xdr:nvPicPr>
        <xdr:cNvPr id="2" name="Рисунок 2" descr="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671350"/>
          <a:ext cx="6810375" cy="2190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7"/>
  <sheetViews>
    <sheetView view="pageLayout" workbookViewId="0" topLeftCell="A1">
      <selection activeCell="E1" sqref="E1:G1"/>
    </sheetView>
  </sheetViews>
  <sheetFormatPr defaultColWidth="9.140625" defaultRowHeight="15"/>
  <cols>
    <col min="3" max="3" width="20.421875" style="0" customWidth="1"/>
    <col min="5" max="5" width="11.8515625" style="0" customWidth="1"/>
    <col min="6" max="6" width="10.140625" style="0" customWidth="1"/>
    <col min="7" max="7" width="13.28125" style="0" customWidth="1"/>
  </cols>
  <sheetData>
    <row r="1" spans="1:7" ht="24" customHeight="1">
      <c r="A1" s="49"/>
      <c r="B1" s="49"/>
      <c r="C1" s="49"/>
      <c r="D1" s="50"/>
      <c r="E1" s="130" t="s">
        <v>207</v>
      </c>
      <c r="F1" s="130"/>
      <c r="G1" s="130"/>
    </row>
    <row r="2" spans="1:7" ht="12" customHeight="1">
      <c r="A2" s="49"/>
      <c r="B2" s="49"/>
      <c r="C2" s="49"/>
      <c r="D2" s="131"/>
      <c r="E2" s="132" t="s">
        <v>96</v>
      </c>
      <c r="F2" s="132"/>
      <c r="G2" s="132"/>
    </row>
    <row r="3" spans="1:7" ht="12" customHeight="1">
      <c r="A3" s="64"/>
      <c r="B3" s="64"/>
      <c r="C3" s="64"/>
      <c r="D3" s="131"/>
      <c r="E3" s="51"/>
      <c r="F3" s="51"/>
      <c r="G3" s="51"/>
    </row>
    <row r="4" spans="1:7" ht="15" customHeight="1">
      <c r="A4" s="49"/>
      <c r="B4" s="49"/>
      <c r="C4" s="49"/>
      <c r="D4" s="131"/>
      <c r="E4" s="131" t="s">
        <v>0</v>
      </c>
      <c r="F4" s="131"/>
      <c r="G4" s="131"/>
    </row>
    <row r="5" spans="1:7" ht="15.75" thickBot="1">
      <c r="A5" s="49"/>
      <c r="B5" s="49"/>
      <c r="C5" s="49"/>
      <c r="D5" s="50"/>
      <c r="E5" s="128"/>
      <c r="F5" s="128"/>
      <c r="G5" s="128"/>
    </row>
    <row r="6" spans="1:7" ht="22.5" customHeight="1">
      <c r="A6" s="49"/>
      <c r="B6" s="49"/>
      <c r="C6" s="49"/>
      <c r="D6" s="50"/>
      <c r="E6" s="127" t="s">
        <v>219</v>
      </c>
      <c r="F6" s="127"/>
      <c r="G6" s="127"/>
    </row>
    <row r="7" spans="1:7" ht="15" customHeight="1" thickBot="1">
      <c r="A7" s="49"/>
      <c r="B7" s="49"/>
      <c r="C7" s="49"/>
      <c r="D7" s="50"/>
      <c r="E7" s="52"/>
      <c r="F7" s="128" t="s">
        <v>220</v>
      </c>
      <c r="G7" s="128"/>
    </row>
    <row r="8" spans="1:7" ht="15">
      <c r="A8" s="49"/>
      <c r="B8" s="49"/>
      <c r="C8" s="49"/>
      <c r="D8" s="50"/>
      <c r="E8" s="53" t="s">
        <v>1</v>
      </c>
      <c r="F8" s="127" t="s">
        <v>2</v>
      </c>
      <c r="G8" s="127"/>
    </row>
    <row r="9" spans="1:7" ht="22.5" customHeight="1">
      <c r="A9" s="49"/>
      <c r="B9" s="49"/>
      <c r="C9" s="49"/>
      <c r="D9" s="50"/>
      <c r="E9" s="129" t="s">
        <v>3</v>
      </c>
      <c r="F9" s="129"/>
      <c r="G9" s="129"/>
    </row>
    <row r="10" spans="1:7" ht="15">
      <c r="A10" s="49"/>
      <c r="B10" s="49"/>
      <c r="C10" s="49"/>
      <c r="D10" s="50"/>
      <c r="E10" s="49"/>
      <c r="F10" s="49"/>
      <c r="G10" s="49"/>
    </row>
    <row r="11" spans="1:7" ht="18.75" customHeight="1">
      <c r="A11" s="121" t="s">
        <v>4</v>
      </c>
      <c r="B11" s="121"/>
      <c r="C11" s="121"/>
      <c r="D11" s="121"/>
      <c r="E11" s="121"/>
      <c r="F11" s="121"/>
      <c r="G11" s="121"/>
    </row>
    <row r="12" spans="1:7" ht="18.75" customHeight="1">
      <c r="A12" s="121" t="s">
        <v>97</v>
      </c>
      <c r="B12" s="121"/>
      <c r="C12" s="121"/>
      <c r="D12" s="121"/>
      <c r="E12" s="121"/>
      <c r="F12" s="121"/>
      <c r="G12" s="121"/>
    </row>
    <row r="13" spans="1:7" ht="18.75">
      <c r="A13" s="121"/>
      <c r="B13" s="121"/>
      <c r="C13" s="121"/>
      <c r="D13" s="121"/>
      <c r="E13" s="121"/>
      <c r="F13" s="121"/>
      <c r="G13" s="121"/>
    </row>
    <row r="14" spans="1:7" ht="15">
      <c r="A14" s="122" t="s">
        <v>210</v>
      </c>
      <c r="B14" s="122"/>
      <c r="C14" s="122"/>
      <c r="D14" s="122"/>
      <c r="E14" s="122"/>
      <c r="F14" s="122"/>
      <c r="G14" s="122"/>
    </row>
    <row r="15" spans="1:7" ht="19.5" thickBot="1">
      <c r="A15" s="54"/>
      <c r="B15" s="54"/>
      <c r="C15" s="54"/>
      <c r="D15" s="55"/>
      <c r="E15" s="54"/>
      <c r="F15" s="56"/>
      <c r="G15" s="57" t="s">
        <v>5</v>
      </c>
    </row>
    <row r="16" spans="1:7" ht="24.75" thickBot="1">
      <c r="A16" s="54"/>
      <c r="B16" s="54"/>
      <c r="C16" s="54"/>
      <c r="D16" s="54"/>
      <c r="E16" s="54"/>
      <c r="F16" s="58" t="s">
        <v>6</v>
      </c>
      <c r="G16" s="59"/>
    </row>
    <row r="17" spans="1:7" ht="28.5" customHeight="1" thickBot="1">
      <c r="A17" s="125" t="s">
        <v>87</v>
      </c>
      <c r="B17" s="125"/>
      <c r="C17" s="125"/>
      <c r="D17" s="125"/>
      <c r="E17" s="60"/>
      <c r="F17" s="58" t="s">
        <v>7</v>
      </c>
      <c r="G17" s="61"/>
    </row>
    <row r="18" spans="1:7" ht="28.5" customHeight="1" thickBot="1">
      <c r="A18" s="123" t="s">
        <v>8</v>
      </c>
      <c r="B18" s="123"/>
      <c r="C18" s="123"/>
      <c r="D18" s="58"/>
      <c r="E18" s="58"/>
      <c r="F18" s="58" t="s">
        <v>98</v>
      </c>
      <c r="G18" s="61">
        <v>315465</v>
      </c>
    </row>
    <row r="19" spans="1:7" ht="15" customHeight="1" thickBot="1">
      <c r="A19" s="124" t="s">
        <v>88</v>
      </c>
      <c r="B19" s="124"/>
      <c r="C19" s="124"/>
      <c r="D19" s="49"/>
      <c r="E19" s="49"/>
      <c r="F19" s="49" t="s">
        <v>99</v>
      </c>
      <c r="G19" s="62">
        <v>9204023330</v>
      </c>
    </row>
    <row r="20" spans="1:7" ht="42" customHeight="1" thickBot="1">
      <c r="A20" s="120" t="s">
        <v>10</v>
      </c>
      <c r="B20" s="120"/>
      <c r="C20" s="120"/>
      <c r="D20" s="49"/>
      <c r="E20" s="49"/>
      <c r="F20" s="49" t="s">
        <v>100</v>
      </c>
      <c r="G20" s="62">
        <v>920401001</v>
      </c>
    </row>
    <row r="21" spans="1:7" ht="27" customHeight="1" thickBot="1">
      <c r="A21" s="120"/>
      <c r="B21" s="120"/>
      <c r="C21" s="120"/>
      <c r="D21" s="50"/>
      <c r="E21" s="50"/>
      <c r="F21" s="58" t="s">
        <v>101</v>
      </c>
      <c r="G21" s="61">
        <v>383</v>
      </c>
    </row>
    <row r="22" spans="1:7" ht="27.75" customHeight="1">
      <c r="A22" s="126" t="s">
        <v>93</v>
      </c>
      <c r="B22" s="126"/>
      <c r="C22" s="126"/>
      <c r="D22" s="126"/>
      <c r="E22" s="63"/>
      <c r="F22" s="58"/>
      <c r="G22" s="58"/>
    </row>
    <row r="23" spans="1:7" ht="30" customHeight="1">
      <c r="A23" s="120" t="s">
        <v>9</v>
      </c>
      <c r="B23" s="120"/>
      <c r="C23" s="120"/>
      <c r="D23" s="49"/>
      <c r="E23" s="49"/>
      <c r="F23" s="58"/>
      <c r="G23" s="58"/>
    </row>
    <row r="24" spans="1:7" ht="17.25" customHeight="1">
      <c r="A24" s="119" t="s">
        <v>11</v>
      </c>
      <c r="B24" s="119"/>
      <c r="C24" s="119"/>
      <c r="D24" s="119"/>
      <c r="E24" s="119"/>
      <c r="F24" s="119"/>
      <c r="G24" s="119"/>
    </row>
    <row r="25" spans="1:7" ht="15">
      <c r="A25" s="60"/>
      <c r="B25" s="60"/>
      <c r="C25" s="60"/>
      <c r="D25" s="56"/>
      <c r="E25" s="60"/>
      <c r="F25" s="60"/>
      <c r="G25" s="60"/>
    </row>
    <row r="26" spans="1:7" ht="42.75" customHeight="1">
      <c r="A26" s="113" t="s">
        <v>102</v>
      </c>
      <c r="B26" s="113"/>
      <c r="C26" s="113"/>
      <c r="D26" s="113"/>
      <c r="E26" s="113"/>
      <c r="F26" s="113"/>
      <c r="G26" s="113"/>
    </row>
    <row r="27" spans="1:7" ht="15">
      <c r="A27" s="113"/>
      <c r="B27" s="113"/>
      <c r="C27" s="113"/>
      <c r="D27" s="113"/>
      <c r="E27" s="113"/>
      <c r="F27" s="113"/>
      <c r="G27" s="113"/>
    </row>
    <row r="28" spans="1:7" ht="113.25" customHeight="1">
      <c r="A28" s="113" t="s">
        <v>89</v>
      </c>
      <c r="B28" s="113"/>
      <c r="C28" s="113"/>
      <c r="D28" s="113"/>
      <c r="E28" s="113"/>
      <c r="F28" s="113"/>
      <c r="G28" s="113"/>
    </row>
    <row r="29" spans="1:7" ht="15">
      <c r="A29" s="113"/>
      <c r="B29" s="113"/>
      <c r="C29" s="113"/>
      <c r="D29" s="113"/>
      <c r="E29" s="113"/>
      <c r="F29" s="113"/>
      <c r="G29" s="113"/>
    </row>
    <row r="30" spans="1:7" ht="127.5" customHeight="1">
      <c r="A30" s="114" t="s">
        <v>211</v>
      </c>
      <c r="B30" s="114"/>
      <c r="C30" s="114"/>
      <c r="D30" s="114"/>
      <c r="E30" s="114"/>
      <c r="F30" s="114"/>
      <c r="G30" s="114"/>
    </row>
    <row r="31" spans="1:7" ht="15.75" customHeight="1">
      <c r="A31" s="83"/>
      <c r="B31" s="83"/>
      <c r="C31" s="83"/>
      <c r="D31" s="83"/>
      <c r="E31" s="83"/>
      <c r="F31" s="83"/>
      <c r="G31" s="83"/>
    </row>
    <row r="32" spans="1:7" ht="15.75" thickBot="1">
      <c r="A32" s="115" t="s">
        <v>12</v>
      </c>
      <c r="B32" s="115"/>
      <c r="C32" s="115"/>
      <c r="D32" s="115"/>
      <c r="E32" s="115"/>
      <c r="F32" s="115"/>
      <c r="G32" s="115"/>
    </row>
    <row r="33" spans="1:7" ht="15.75" thickBot="1">
      <c r="A33" s="116" t="s">
        <v>13</v>
      </c>
      <c r="B33" s="117"/>
      <c r="C33" s="117"/>
      <c r="D33" s="117"/>
      <c r="E33" s="118"/>
      <c r="F33" s="116" t="s">
        <v>14</v>
      </c>
      <c r="G33" s="118"/>
    </row>
    <row r="34" spans="1:7" ht="15.75" thickBot="1">
      <c r="A34" s="109" t="s">
        <v>208</v>
      </c>
      <c r="B34" s="110"/>
      <c r="C34" s="110"/>
      <c r="D34" s="110"/>
      <c r="E34" s="111"/>
      <c r="F34" s="96">
        <f>F36+F42</f>
        <v>17180210.28</v>
      </c>
      <c r="G34" s="97"/>
    </row>
    <row r="35" spans="1:7" ht="15.75" thickBot="1">
      <c r="A35" s="101" t="s">
        <v>15</v>
      </c>
      <c r="B35" s="102"/>
      <c r="C35" s="102"/>
      <c r="D35" s="102"/>
      <c r="E35" s="105"/>
      <c r="F35" s="94"/>
      <c r="G35" s="95"/>
    </row>
    <row r="36" spans="1:7" ht="30" customHeight="1" thickBot="1">
      <c r="A36" s="101" t="s">
        <v>16</v>
      </c>
      <c r="B36" s="102"/>
      <c r="C36" s="102"/>
      <c r="D36" s="102"/>
      <c r="E36" s="105"/>
      <c r="F36" s="94">
        <v>7750981.6</v>
      </c>
      <c r="G36" s="95"/>
    </row>
    <row r="37" spans="1:7" ht="15.75" thickBot="1">
      <c r="A37" s="101" t="s">
        <v>17</v>
      </c>
      <c r="B37" s="102"/>
      <c r="C37" s="102"/>
      <c r="D37" s="102"/>
      <c r="E37" s="105"/>
      <c r="F37" s="94"/>
      <c r="G37" s="95"/>
    </row>
    <row r="38" spans="1:7" ht="44.25" customHeight="1" thickBot="1">
      <c r="A38" s="101" t="s">
        <v>18</v>
      </c>
      <c r="B38" s="102"/>
      <c r="C38" s="102"/>
      <c r="D38" s="102"/>
      <c r="E38" s="105"/>
      <c r="F38" s="94">
        <v>7750981.6</v>
      </c>
      <c r="G38" s="95"/>
    </row>
    <row r="39" spans="1:7" ht="45" customHeight="1" thickBot="1">
      <c r="A39" s="101" t="s">
        <v>19</v>
      </c>
      <c r="B39" s="102"/>
      <c r="C39" s="102"/>
      <c r="D39" s="102"/>
      <c r="E39" s="105"/>
      <c r="F39" s="94"/>
      <c r="G39" s="112"/>
    </row>
    <row r="40" spans="1:7" ht="45" customHeight="1" thickBot="1">
      <c r="A40" s="101" t="s">
        <v>20</v>
      </c>
      <c r="B40" s="102"/>
      <c r="C40" s="102"/>
      <c r="D40" s="102"/>
      <c r="E40" s="105"/>
      <c r="F40" s="94"/>
      <c r="G40" s="95"/>
    </row>
    <row r="41" spans="1:7" ht="30" customHeight="1" thickBot="1">
      <c r="A41" s="101" t="s">
        <v>21</v>
      </c>
      <c r="B41" s="102"/>
      <c r="C41" s="102"/>
      <c r="D41" s="102"/>
      <c r="E41" s="105"/>
      <c r="F41" s="94">
        <v>117595.59</v>
      </c>
      <c r="G41" s="95"/>
    </row>
    <row r="42" spans="1:7" ht="30" customHeight="1" thickBot="1">
      <c r="A42" s="101" t="s">
        <v>22</v>
      </c>
      <c r="B42" s="102"/>
      <c r="C42" s="102"/>
      <c r="D42" s="102"/>
      <c r="E42" s="105"/>
      <c r="F42" s="94">
        <v>9429228.68</v>
      </c>
      <c r="G42" s="95"/>
    </row>
    <row r="43" spans="1:7" ht="15.75" thickBot="1">
      <c r="A43" s="101" t="s">
        <v>17</v>
      </c>
      <c r="B43" s="102"/>
      <c r="C43" s="102"/>
      <c r="D43" s="102"/>
      <c r="E43" s="105"/>
      <c r="F43" s="94"/>
      <c r="G43" s="95"/>
    </row>
    <row r="44" spans="1:7" ht="30" customHeight="1" thickBot="1">
      <c r="A44" s="101" t="s">
        <v>23</v>
      </c>
      <c r="B44" s="102"/>
      <c r="C44" s="102"/>
      <c r="D44" s="102"/>
      <c r="E44" s="105"/>
      <c r="F44" s="94">
        <v>351293</v>
      </c>
      <c r="G44" s="95"/>
    </row>
    <row r="45" spans="1:7" ht="16.5" customHeight="1" thickBot="1">
      <c r="A45" s="101" t="s">
        <v>24</v>
      </c>
      <c r="B45" s="102"/>
      <c r="C45" s="102"/>
      <c r="D45" s="102"/>
      <c r="E45" s="105"/>
      <c r="F45" s="94"/>
      <c r="G45" s="95"/>
    </row>
    <row r="46" spans="1:7" ht="15.75" thickBot="1">
      <c r="A46" s="109" t="s">
        <v>25</v>
      </c>
      <c r="B46" s="110"/>
      <c r="C46" s="110"/>
      <c r="D46" s="110"/>
      <c r="E46" s="111"/>
      <c r="F46" s="96">
        <f>F48+F53+F65</f>
        <v>589245.92</v>
      </c>
      <c r="G46" s="97"/>
    </row>
    <row r="47" spans="1:7" ht="15.75" thickBot="1">
      <c r="A47" s="101" t="s">
        <v>15</v>
      </c>
      <c r="B47" s="102"/>
      <c r="C47" s="102"/>
      <c r="D47" s="102"/>
      <c r="E47" s="105"/>
      <c r="F47" s="94"/>
      <c r="G47" s="95"/>
    </row>
    <row r="48" spans="1:7" ht="31.5" customHeight="1" thickBot="1">
      <c r="A48" s="101" t="s">
        <v>103</v>
      </c>
      <c r="B48" s="102"/>
      <c r="C48" s="102"/>
      <c r="D48" s="102"/>
      <c r="E48" s="105"/>
      <c r="F48" s="94"/>
      <c r="G48" s="95"/>
    </row>
    <row r="49" spans="1:7" ht="21" customHeight="1" thickBot="1">
      <c r="A49" s="106" t="s">
        <v>105</v>
      </c>
      <c r="B49" s="107"/>
      <c r="C49" s="107"/>
      <c r="D49" s="107"/>
      <c r="E49" s="108"/>
      <c r="F49" s="94"/>
      <c r="G49" s="95"/>
    </row>
    <row r="50" spans="1:7" ht="21" customHeight="1" hidden="1" thickBot="1">
      <c r="A50" s="106"/>
      <c r="B50" s="107"/>
      <c r="C50" s="107"/>
      <c r="D50" s="107"/>
      <c r="E50" s="108"/>
      <c r="F50" s="94"/>
      <c r="G50" s="95"/>
    </row>
    <row r="51" spans="1:7" ht="21" customHeight="1" hidden="1" thickBot="1">
      <c r="A51" s="106"/>
      <c r="B51" s="107"/>
      <c r="C51" s="107"/>
      <c r="D51" s="107"/>
      <c r="E51" s="108"/>
      <c r="F51" s="94"/>
      <c r="G51" s="95"/>
    </row>
    <row r="52" spans="1:7" ht="21" customHeight="1" hidden="1" thickBot="1">
      <c r="A52" s="106"/>
      <c r="B52" s="107"/>
      <c r="C52" s="107"/>
      <c r="D52" s="107"/>
      <c r="E52" s="108"/>
      <c r="F52" s="94"/>
      <c r="G52" s="95"/>
    </row>
    <row r="53" spans="1:7" ht="30.75" customHeight="1" thickBot="1">
      <c r="A53" s="101" t="s">
        <v>104</v>
      </c>
      <c r="B53" s="102"/>
      <c r="C53" s="102"/>
      <c r="D53" s="102"/>
      <c r="E53" s="105"/>
      <c r="F53" s="94">
        <v>589245.92</v>
      </c>
      <c r="G53" s="95"/>
    </row>
    <row r="54" spans="1:7" ht="15.75" thickBot="1">
      <c r="A54" s="106" t="s">
        <v>106</v>
      </c>
      <c r="B54" s="107"/>
      <c r="C54" s="107"/>
      <c r="D54" s="107"/>
      <c r="E54" s="108"/>
      <c r="F54" s="94"/>
      <c r="G54" s="95"/>
    </row>
    <row r="55" spans="1:7" ht="15.75" thickBot="1">
      <c r="A55" s="91" t="s">
        <v>26</v>
      </c>
      <c r="B55" s="92"/>
      <c r="C55" s="92"/>
      <c r="D55" s="92"/>
      <c r="E55" s="93"/>
      <c r="F55" s="94"/>
      <c r="G55" s="95"/>
    </row>
    <row r="56" spans="1:7" ht="16.5" customHeight="1" thickBot="1">
      <c r="A56" s="91" t="s">
        <v>27</v>
      </c>
      <c r="B56" s="92"/>
      <c r="C56" s="92"/>
      <c r="D56" s="92"/>
      <c r="E56" s="93"/>
      <c r="F56" s="94"/>
      <c r="G56" s="95"/>
    </row>
    <row r="57" spans="1:7" ht="16.5" customHeight="1" thickBot="1">
      <c r="A57" s="91" t="s">
        <v>28</v>
      </c>
      <c r="B57" s="92"/>
      <c r="C57" s="92"/>
      <c r="D57" s="92"/>
      <c r="E57" s="93"/>
      <c r="F57" s="94"/>
      <c r="G57" s="95"/>
    </row>
    <row r="58" spans="1:7" ht="18" customHeight="1" thickBot="1">
      <c r="A58" s="91" t="s">
        <v>29</v>
      </c>
      <c r="B58" s="92"/>
      <c r="C58" s="92"/>
      <c r="D58" s="92"/>
      <c r="E58" s="93"/>
      <c r="F58" s="94"/>
      <c r="G58" s="95"/>
    </row>
    <row r="59" spans="1:7" ht="15.75" thickBot="1">
      <c r="A59" s="91" t="s">
        <v>30</v>
      </c>
      <c r="B59" s="92"/>
      <c r="C59" s="92"/>
      <c r="D59" s="92"/>
      <c r="E59" s="93"/>
      <c r="F59" s="94">
        <v>589245.92</v>
      </c>
      <c r="G59" s="95"/>
    </row>
    <row r="60" spans="1:7" ht="15.75" customHeight="1" thickBot="1">
      <c r="A60" s="91" t="s">
        <v>31</v>
      </c>
      <c r="B60" s="92"/>
      <c r="C60" s="92"/>
      <c r="D60" s="92"/>
      <c r="E60" s="93"/>
      <c r="F60" s="94"/>
      <c r="G60" s="95"/>
    </row>
    <row r="61" spans="1:7" ht="30" customHeight="1" thickBot="1">
      <c r="A61" s="91" t="s">
        <v>32</v>
      </c>
      <c r="B61" s="92"/>
      <c r="C61" s="92"/>
      <c r="D61" s="92"/>
      <c r="E61" s="93"/>
      <c r="F61" s="94"/>
      <c r="G61" s="95"/>
    </row>
    <row r="62" spans="1:7" ht="30" customHeight="1" thickBot="1">
      <c r="A62" s="91" t="s">
        <v>33</v>
      </c>
      <c r="B62" s="92"/>
      <c r="C62" s="92"/>
      <c r="D62" s="92"/>
      <c r="E62" s="93"/>
      <c r="F62" s="94"/>
      <c r="G62" s="95"/>
    </row>
    <row r="63" spans="1:7" ht="15.75" customHeight="1" thickBot="1">
      <c r="A63" s="91" t="s">
        <v>34</v>
      </c>
      <c r="B63" s="92"/>
      <c r="C63" s="92"/>
      <c r="D63" s="92"/>
      <c r="E63" s="93"/>
      <c r="F63" s="94"/>
      <c r="G63" s="95"/>
    </row>
    <row r="64" spans="1:7" ht="15.75" thickBot="1">
      <c r="A64" s="91" t="s">
        <v>35</v>
      </c>
      <c r="B64" s="92"/>
      <c r="C64" s="92"/>
      <c r="D64" s="92"/>
      <c r="E64" s="93"/>
      <c r="F64" s="94"/>
      <c r="G64" s="95"/>
    </row>
    <row r="65" spans="1:7" ht="38.25" customHeight="1" thickBot="1">
      <c r="A65" s="101" t="s">
        <v>107</v>
      </c>
      <c r="B65" s="102"/>
      <c r="C65" s="102"/>
      <c r="D65" s="102"/>
      <c r="E65" s="103"/>
      <c r="F65" s="104">
        <f>F67+F68+F69+F70+F71+F72+F73+F74+F75+F76</f>
        <v>0</v>
      </c>
      <c r="G65" s="95"/>
    </row>
    <row r="66" spans="1:7" ht="15.75" thickBot="1">
      <c r="A66" s="101" t="s">
        <v>106</v>
      </c>
      <c r="B66" s="102"/>
      <c r="C66" s="102"/>
      <c r="D66" s="102"/>
      <c r="E66" s="105"/>
      <c r="F66" s="94"/>
      <c r="G66" s="95"/>
    </row>
    <row r="67" spans="1:7" ht="15.75" thickBot="1">
      <c r="A67" s="91" t="s">
        <v>36</v>
      </c>
      <c r="B67" s="92"/>
      <c r="C67" s="92"/>
      <c r="D67" s="92"/>
      <c r="E67" s="93"/>
      <c r="F67" s="94"/>
      <c r="G67" s="95"/>
    </row>
    <row r="68" spans="1:7" ht="16.5" customHeight="1" thickBot="1">
      <c r="A68" s="91" t="s">
        <v>37</v>
      </c>
      <c r="B68" s="92"/>
      <c r="C68" s="92"/>
      <c r="D68" s="92"/>
      <c r="E68" s="93"/>
      <c r="F68" s="94"/>
      <c r="G68" s="95"/>
    </row>
    <row r="69" spans="1:7" ht="16.5" customHeight="1" thickBot="1">
      <c r="A69" s="91" t="s">
        <v>38</v>
      </c>
      <c r="B69" s="92"/>
      <c r="C69" s="92"/>
      <c r="D69" s="92"/>
      <c r="E69" s="93"/>
      <c r="F69" s="94"/>
      <c r="G69" s="95"/>
    </row>
    <row r="70" spans="1:7" ht="18.75" customHeight="1" thickBot="1">
      <c r="A70" s="91" t="s">
        <v>39</v>
      </c>
      <c r="B70" s="92"/>
      <c r="C70" s="92"/>
      <c r="D70" s="92"/>
      <c r="E70" s="93"/>
      <c r="F70" s="94"/>
      <c r="G70" s="95"/>
    </row>
    <row r="71" spans="1:7" ht="15.75" thickBot="1">
      <c r="A71" s="91" t="s">
        <v>40</v>
      </c>
      <c r="B71" s="92"/>
      <c r="C71" s="92"/>
      <c r="D71" s="92"/>
      <c r="E71" s="93"/>
      <c r="F71" s="94"/>
      <c r="G71" s="95"/>
    </row>
    <row r="72" spans="1:7" ht="15.75" customHeight="1" thickBot="1">
      <c r="A72" s="91" t="s">
        <v>41</v>
      </c>
      <c r="B72" s="92"/>
      <c r="C72" s="92"/>
      <c r="D72" s="92"/>
      <c r="E72" s="93"/>
      <c r="F72" s="94"/>
      <c r="G72" s="95"/>
    </row>
    <row r="73" spans="1:7" ht="30" customHeight="1" thickBot="1">
      <c r="A73" s="91" t="s">
        <v>42</v>
      </c>
      <c r="B73" s="92"/>
      <c r="C73" s="92"/>
      <c r="D73" s="92"/>
      <c r="E73" s="93"/>
      <c r="F73" s="94"/>
      <c r="G73" s="95"/>
    </row>
    <row r="74" spans="1:7" ht="30" customHeight="1" thickBot="1">
      <c r="A74" s="91" t="s">
        <v>43</v>
      </c>
      <c r="B74" s="92"/>
      <c r="C74" s="92"/>
      <c r="D74" s="92"/>
      <c r="E74" s="93"/>
      <c r="F74" s="94"/>
      <c r="G74" s="95"/>
    </row>
    <row r="75" spans="1:7" ht="15.75" customHeight="1" thickBot="1">
      <c r="A75" s="91" t="s">
        <v>44</v>
      </c>
      <c r="B75" s="92"/>
      <c r="C75" s="92"/>
      <c r="D75" s="92"/>
      <c r="E75" s="93"/>
      <c r="F75" s="94"/>
      <c r="G75" s="95"/>
    </row>
    <row r="76" spans="1:7" ht="15.75" thickBot="1">
      <c r="A76" s="91" t="s">
        <v>45</v>
      </c>
      <c r="B76" s="92"/>
      <c r="C76" s="92"/>
      <c r="D76" s="92"/>
      <c r="E76" s="93"/>
      <c r="F76" s="94"/>
      <c r="G76" s="95"/>
    </row>
    <row r="77" spans="1:7" ht="15.75" thickBot="1">
      <c r="A77" s="98" t="s">
        <v>46</v>
      </c>
      <c r="B77" s="99"/>
      <c r="C77" s="99"/>
      <c r="D77" s="99"/>
      <c r="E77" s="100"/>
      <c r="F77" s="96">
        <v>433559</v>
      </c>
      <c r="G77" s="97"/>
    </row>
    <row r="78" spans="1:7" ht="15.75" thickBot="1">
      <c r="A78" s="91" t="s">
        <v>15</v>
      </c>
      <c r="B78" s="92"/>
      <c r="C78" s="92"/>
      <c r="D78" s="92"/>
      <c r="E78" s="93"/>
      <c r="F78" s="94"/>
      <c r="G78" s="95"/>
    </row>
    <row r="79" spans="1:7" ht="15.75" thickBot="1">
      <c r="A79" s="91" t="s">
        <v>108</v>
      </c>
      <c r="B79" s="92"/>
      <c r="C79" s="92"/>
      <c r="D79" s="92"/>
      <c r="E79" s="93"/>
      <c r="F79" s="94"/>
      <c r="G79" s="95"/>
    </row>
    <row r="80" spans="1:7" ht="15.75" thickBot="1">
      <c r="A80" s="91" t="s">
        <v>109</v>
      </c>
      <c r="B80" s="92"/>
      <c r="C80" s="92"/>
      <c r="D80" s="92"/>
      <c r="E80" s="93"/>
      <c r="F80" s="65"/>
      <c r="G80" s="66"/>
    </row>
    <row r="81" spans="1:7" ht="15.75" thickBot="1">
      <c r="A81" s="91" t="s">
        <v>110</v>
      </c>
      <c r="B81" s="92"/>
      <c r="C81" s="92"/>
      <c r="D81" s="92"/>
      <c r="E81" s="93"/>
      <c r="F81" s="65"/>
      <c r="G81" s="66"/>
    </row>
    <row r="82" spans="1:7" ht="15.75" thickBot="1">
      <c r="A82" s="91" t="s">
        <v>111</v>
      </c>
      <c r="B82" s="92"/>
      <c r="C82" s="92"/>
      <c r="D82" s="92"/>
      <c r="E82" s="93"/>
      <c r="F82" s="65"/>
      <c r="G82" s="66"/>
    </row>
    <row r="83" spans="1:7" ht="15.75" thickBot="1">
      <c r="A83" s="91" t="s">
        <v>112</v>
      </c>
      <c r="B83" s="92"/>
      <c r="C83" s="92"/>
      <c r="D83" s="92"/>
      <c r="E83" s="93"/>
      <c r="F83" s="65"/>
      <c r="G83" s="66"/>
    </row>
    <row r="84" spans="1:7" ht="15.75" thickBot="1">
      <c r="A84" s="91" t="s">
        <v>113</v>
      </c>
      <c r="B84" s="92"/>
      <c r="C84" s="92"/>
      <c r="D84" s="92"/>
      <c r="E84" s="93"/>
      <c r="F84" s="65"/>
      <c r="G84" s="66"/>
    </row>
    <row r="85" spans="1:7" ht="15.75" thickBot="1">
      <c r="A85" s="91" t="s">
        <v>114</v>
      </c>
      <c r="B85" s="92"/>
      <c r="C85" s="92"/>
      <c r="D85" s="92"/>
      <c r="E85" s="93"/>
      <c r="F85" s="65"/>
      <c r="G85" s="66"/>
    </row>
    <row r="86" spans="1:7" ht="15.75" thickBot="1">
      <c r="A86" s="91" t="s">
        <v>115</v>
      </c>
      <c r="B86" s="92"/>
      <c r="C86" s="92"/>
      <c r="D86" s="92"/>
      <c r="E86" s="93"/>
      <c r="F86" s="65"/>
      <c r="G86" s="66"/>
    </row>
    <row r="87" spans="1:7" ht="15.75" thickBot="1">
      <c r="A87" s="91" t="s">
        <v>116</v>
      </c>
      <c r="B87" s="92"/>
      <c r="C87" s="92"/>
      <c r="D87" s="92"/>
      <c r="E87" s="93"/>
      <c r="F87" s="65"/>
      <c r="G87" s="66"/>
    </row>
    <row r="88" spans="1:7" ht="15.75" thickBot="1">
      <c r="A88" s="91" t="s">
        <v>117</v>
      </c>
      <c r="B88" s="92"/>
      <c r="C88" s="92"/>
      <c r="D88" s="92"/>
      <c r="E88" s="93"/>
      <c r="F88" s="65"/>
      <c r="G88" s="66"/>
    </row>
    <row r="89" spans="1:7" ht="15.75" thickBot="1">
      <c r="A89" s="91" t="s">
        <v>118</v>
      </c>
      <c r="B89" s="92"/>
      <c r="C89" s="92"/>
      <c r="D89" s="92"/>
      <c r="E89" s="93"/>
      <c r="F89" s="65"/>
      <c r="G89" s="66"/>
    </row>
    <row r="90" spans="1:7" ht="15.75" thickBot="1">
      <c r="A90" s="91" t="s">
        <v>119</v>
      </c>
      <c r="B90" s="92"/>
      <c r="C90" s="92"/>
      <c r="D90" s="92"/>
      <c r="E90" s="93"/>
      <c r="F90" s="65"/>
      <c r="G90" s="66"/>
    </row>
    <row r="91" spans="1:7" ht="15.75" thickBot="1">
      <c r="A91" s="91" t="s">
        <v>120</v>
      </c>
      <c r="B91" s="92"/>
      <c r="C91" s="92"/>
      <c r="D91" s="92"/>
      <c r="E91" s="93"/>
      <c r="F91" s="65"/>
      <c r="G91" s="66"/>
    </row>
    <row r="92" spans="1:7" ht="15.75" thickBot="1">
      <c r="A92" s="91" t="s">
        <v>121</v>
      </c>
      <c r="B92" s="92"/>
      <c r="C92" s="92"/>
      <c r="D92" s="92"/>
      <c r="E92" s="93"/>
      <c r="F92" s="65"/>
      <c r="G92" s="66"/>
    </row>
    <row r="93" spans="1:7" ht="33" customHeight="1" thickBot="1">
      <c r="A93" s="91" t="s">
        <v>209</v>
      </c>
      <c r="B93" s="92"/>
      <c r="C93" s="92"/>
      <c r="D93" s="92"/>
      <c r="E93" s="93"/>
      <c r="F93" s="94">
        <f>F95+F96+F97+F98+F99+F100+F101+F102+F103+F104+F105+F106+F107</f>
        <v>0</v>
      </c>
      <c r="G93" s="95"/>
    </row>
    <row r="94" spans="1:7" ht="15.75" thickBot="1">
      <c r="A94" s="91" t="s">
        <v>17</v>
      </c>
      <c r="B94" s="92"/>
      <c r="C94" s="92"/>
      <c r="D94" s="92"/>
      <c r="E94" s="93"/>
      <c r="F94" s="94"/>
      <c r="G94" s="95"/>
    </row>
    <row r="95" spans="1:7" ht="15" customHeight="1" thickBot="1">
      <c r="A95" s="91" t="s">
        <v>47</v>
      </c>
      <c r="B95" s="92"/>
      <c r="C95" s="92"/>
      <c r="D95" s="92"/>
      <c r="E95" s="93"/>
      <c r="F95" s="94"/>
      <c r="G95" s="95"/>
    </row>
    <row r="96" spans="1:7" ht="15.75" thickBot="1">
      <c r="A96" s="91" t="s">
        <v>48</v>
      </c>
      <c r="B96" s="92"/>
      <c r="C96" s="92"/>
      <c r="D96" s="92"/>
      <c r="E96" s="93"/>
      <c r="F96" s="94"/>
      <c r="G96" s="95"/>
    </row>
    <row r="97" spans="1:7" ht="15.75" thickBot="1">
      <c r="A97" s="91" t="s">
        <v>49</v>
      </c>
      <c r="B97" s="92"/>
      <c r="C97" s="92"/>
      <c r="D97" s="92"/>
      <c r="E97" s="93"/>
      <c r="F97" s="94"/>
      <c r="G97" s="95"/>
    </row>
    <row r="98" spans="1:7" ht="15.75" thickBot="1">
      <c r="A98" s="91" t="s">
        <v>50</v>
      </c>
      <c r="B98" s="92"/>
      <c r="C98" s="92"/>
      <c r="D98" s="92"/>
      <c r="E98" s="93"/>
      <c r="F98" s="94"/>
      <c r="G98" s="95"/>
    </row>
    <row r="99" spans="1:7" ht="15.75" thickBot="1">
      <c r="A99" s="91" t="s">
        <v>51</v>
      </c>
      <c r="B99" s="92"/>
      <c r="C99" s="92"/>
      <c r="D99" s="92"/>
      <c r="E99" s="93"/>
      <c r="F99" s="94"/>
      <c r="G99" s="95"/>
    </row>
    <row r="100" spans="1:7" ht="15.75" thickBot="1">
      <c r="A100" s="91" t="s">
        <v>52</v>
      </c>
      <c r="B100" s="92"/>
      <c r="C100" s="92"/>
      <c r="D100" s="92"/>
      <c r="E100" s="93"/>
      <c r="F100" s="94"/>
      <c r="G100" s="95"/>
    </row>
    <row r="101" spans="1:7" ht="15.75" thickBot="1">
      <c r="A101" s="91" t="s">
        <v>53</v>
      </c>
      <c r="B101" s="92"/>
      <c r="C101" s="92"/>
      <c r="D101" s="92"/>
      <c r="E101" s="93"/>
      <c r="F101" s="94"/>
      <c r="G101" s="95"/>
    </row>
    <row r="102" spans="1:7" ht="15.75" thickBot="1">
      <c r="A102" s="91" t="s">
        <v>54</v>
      </c>
      <c r="B102" s="92"/>
      <c r="C102" s="92"/>
      <c r="D102" s="92"/>
      <c r="E102" s="93"/>
      <c r="F102" s="94"/>
      <c r="G102" s="95"/>
    </row>
    <row r="103" spans="1:7" ht="15.75" thickBot="1">
      <c r="A103" s="91" t="s">
        <v>55</v>
      </c>
      <c r="B103" s="92"/>
      <c r="C103" s="92"/>
      <c r="D103" s="92"/>
      <c r="E103" s="93"/>
      <c r="F103" s="94"/>
      <c r="G103" s="95"/>
    </row>
    <row r="104" spans="1:7" ht="15.75" thickBot="1">
      <c r="A104" s="91" t="s">
        <v>56</v>
      </c>
      <c r="B104" s="92"/>
      <c r="C104" s="92"/>
      <c r="D104" s="92"/>
      <c r="E104" s="93"/>
      <c r="F104" s="94"/>
      <c r="G104" s="95"/>
    </row>
    <row r="105" spans="1:7" ht="15.75" thickBot="1">
      <c r="A105" s="91" t="s">
        <v>57</v>
      </c>
      <c r="B105" s="92"/>
      <c r="C105" s="92"/>
      <c r="D105" s="92"/>
      <c r="E105" s="93"/>
      <c r="F105" s="94"/>
      <c r="G105" s="95"/>
    </row>
    <row r="106" spans="1:7" ht="15.75" thickBot="1">
      <c r="A106" s="91" t="s">
        <v>58</v>
      </c>
      <c r="B106" s="92"/>
      <c r="C106" s="92"/>
      <c r="D106" s="92"/>
      <c r="E106" s="93"/>
      <c r="F106" s="94"/>
      <c r="G106" s="95"/>
    </row>
    <row r="107" spans="1:7" ht="15.75" thickBot="1">
      <c r="A107" s="91" t="s">
        <v>59</v>
      </c>
      <c r="B107" s="92"/>
      <c r="C107" s="92"/>
      <c r="D107" s="92"/>
      <c r="E107" s="93"/>
      <c r="F107" s="94"/>
      <c r="G107" s="95"/>
    </row>
    <row r="108" spans="1:7" ht="48.75" customHeight="1" thickBot="1">
      <c r="A108" s="91" t="s">
        <v>60</v>
      </c>
      <c r="B108" s="92"/>
      <c r="C108" s="92"/>
      <c r="D108" s="92"/>
      <c r="E108" s="93"/>
      <c r="F108" s="96">
        <v>433559</v>
      </c>
      <c r="G108" s="97"/>
    </row>
    <row r="109" spans="1:7" ht="15.75" thickBot="1">
      <c r="A109" s="91" t="s">
        <v>17</v>
      </c>
      <c r="B109" s="92"/>
      <c r="C109" s="92"/>
      <c r="D109" s="92"/>
      <c r="E109" s="93"/>
      <c r="F109" s="94"/>
      <c r="G109" s="95"/>
    </row>
    <row r="110" spans="1:7" ht="17.25" customHeight="1" thickBot="1">
      <c r="A110" s="91" t="s">
        <v>61</v>
      </c>
      <c r="B110" s="92"/>
      <c r="C110" s="92"/>
      <c r="D110" s="92"/>
      <c r="E110" s="93"/>
      <c r="F110" s="94"/>
      <c r="G110" s="95"/>
    </row>
    <row r="111" spans="1:7" ht="15.75" thickBot="1">
      <c r="A111" s="91" t="s">
        <v>62</v>
      </c>
      <c r="B111" s="92"/>
      <c r="C111" s="92"/>
      <c r="D111" s="92"/>
      <c r="E111" s="93"/>
      <c r="F111" s="94"/>
      <c r="G111" s="95"/>
    </row>
    <row r="112" spans="1:7" ht="15.75" thickBot="1">
      <c r="A112" s="91" t="s">
        <v>63</v>
      </c>
      <c r="B112" s="92"/>
      <c r="C112" s="92"/>
      <c r="D112" s="92"/>
      <c r="E112" s="93"/>
      <c r="F112" s="94"/>
      <c r="G112" s="95"/>
    </row>
    <row r="113" spans="1:7" ht="15.75" thickBot="1">
      <c r="A113" s="91" t="s">
        <v>64</v>
      </c>
      <c r="B113" s="92"/>
      <c r="C113" s="92"/>
      <c r="D113" s="92"/>
      <c r="E113" s="93"/>
      <c r="F113" s="94"/>
      <c r="G113" s="95"/>
    </row>
    <row r="114" spans="1:7" ht="15.75" thickBot="1">
      <c r="A114" s="91" t="s">
        <v>65</v>
      </c>
      <c r="B114" s="92"/>
      <c r="C114" s="92"/>
      <c r="D114" s="92"/>
      <c r="E114" s="93"/>
      <c r="F114" s="94"/>
      <c r="G114" s="95"/>
    </row>
    <row r="115" spans="1:7" ht="15.75" thickBot="1">
      <c r="A115" s="91" t="s">
        <v>66</v>
      </c>
      <c r="B115" s="92"/>
      <c r="C115" s="92"/>
      <c r="D115" s="92"/>
      <c r="E115" s="93"/>
      <c r="F115" s="94">
        <v>433559</v>
      </c>
      <c r="G115" s="95"/>
    </row>
    <row r="116" spans="1:7" ht="15.75" thickBot="1">
      <c r="A116" s="91" t="s">
        <v>67</v>
      </c>
      <c r="B116" s="92"/>
      <c r="C116" s="92"/>
      <c r="D116" s="92"/>
      <c r="E116" s="93"/>
      <c r="F116" s="94"/>
      <c r="G116" s="95"/>
    </row>
    <row r="117" spans="1:7" ht="15.75" thickBot="1">
      <c r="A117" s="91" t="s">
        <v>68</v>
      </c>
      <c r="B117" s="92"/>
      <c r="C117" s="92"/>
      <c r="D117" s="92"/>
      <c r="E117" s="93"/>
      <c r="F117" s="94"/>
      <c r="G117" s="95"/>
    </row>
    <row r="118" spans="1:7" ht="15.75" thickBot="1">
      <c r="A118" s="91" t="s">
        <v>69</v>
      </c>
      <c r="B118" s="92"/>
      <c r="C118" s="92"/>
      <c r="D118" s="92"/>
      <c r="E118" s="93"/>
      <c r="F118" s="94"/>
      <c r="G118" s="95"/>
    </row>
    <row r="119" spans="1:7" ht="15.75" thickBot="1">
      <c r="A119" s="91" t="s">
        <v>70</v>
      </c>
      <c r="B119" s="92"/>
      <c r="C119" s="92"/>
      <c r="D119" s="92"/>
      <c r="E119" s="93"/>
      <c r="F119" s="94"/>
      <c r="G119" s="95"/>
    </row>
    <row r="120" spans="1:7" ht="15.75" thickBot="1">
      <c r="A120" s="91" t="s">
        <v>71</v>
      </c>
      <c r="B120" s="92"/>
      <c r="C120" s="92"/>
      <c r="D120" s="92"/>
      <c r="E120" s="93"/>
      <c r="F120" s="94"/>
      <c r="G120" s="95"/>
    </row>
    <row r="121" spans="1:7" ht="15.75" thickBot="1">
      <c r="A121" s="91" t="s">
        <v>72</v>
      </c>
      <c r="B121" s="92"/>
      <c r="C121" s="92"/>
      <c r="D121" s="92"/>
      <c r="E121" s="93"/>
      <c r="F121" s="94"/>
      <c r="G121" s="95"/>
    </row>
    <row r="122" spans="1:7" ht="15.75" thickBot="1">
      <c r="A122" s="91" t="s">
        <v>73</v>
      </c>
      <c r="B122" s="92"/>
      <c r="C122" s="92"/>
      <c r="D122" s="92"/>
      <c r="E122" s="93"/>
      <c r="F122" s="94"/>
      <c r="G122" s="95"/>
    </row>
    <row r="123" spans="1:7" ht="43.5" customHeight="1" thickBot="1">
      <c r="A123" s="91" t="s">
        <v>122</v>
      </c>
      <c r="B123" s="92"/>
      <c r="C123" s="92"/>
      <c r="D123" s="92"/>
      <c r="E123" s="93"/>
      <c r="F123" s="94">
        <f>F125+F126+F127+F128+F129+F130+F131+F132+F133+F134+F135+F136+F137</f>
        <v>0</v>
      </c>
      <c r="G123" s="95"/>
    </row>
    <row r="124" spans="1:7" ht="15.75" thickBot="1">
      <c r="A124" s="91" t="s">
        <v>17</v>
      </c>
      <c r="B124" s="92"/>
      <c r="C124" s="92"/>
      <c r="D124" s="92"/>
      <c r="E124" s="93"/>
      <c r="F124" s="94"/>
      <c r="G124" s="95"/>
    </row>
    <row r="125" spans="1:7" ht="15.75" thickBot="1">
      <c r="A125" s="91" t="s">
        <v>123</v>
      </c>
      <c r="B125" s="92"/>
      <c r="C125" s="92"/>
      <c r="D125" s="92"/>
      <c r="E125" s="93"/>
      <c r="F125" s="94"/>
      <c r="G125" s="95"/>
    </row>
    <row r="126" spans="1:7" ht="15.75" thickBot="1">
      <c r="A126" s="91" t="s">
        <v>124</v>
      </c>
      <c r="B126" s="92"/>
      <c r="C126" s="92"/>
      <c r="D126" s="92"/>
      <c r="E126" s="93"/>
      <c r="F126" s="94"/>
      <c r="G126" s="95"/>
    </row>
    <row r="127" spans="1:7" ht="15.75" thickBot="1">
      <c r="A127" s="91" t="s">
        <v>125</v>
      </c>
      <c r="B127" s="92"/>
      <c r="C127" s="92"/>
      <c r="D127" s="92"/>
      <c r="E127" s="93"/>
      <c r="F127" s="94"/>
      <c r="G127" s="95"/>
    </row>
    <row r="128" spans="1:7" ht="15.75" thickBot="1">
      <c r="A128" s="91" t="s">
        <v>126</v>
      </c>
      <c r="B128" s="92"/>
      <c r="C128" s="92"/>
      <c r="D128" s="92"/>
      <c r="E128" s="93"/>
      <c r="F128" s="94"/>
      <c r="G128" s="95"/>
    </row>
    <row r="129" spans="1:7" ht="15.75" thickBot="1">
      <c r="A129" s="91" t="s">
        <v>127</v>
      </c>
      <c r="B129" s="92"/>
      <c r="C129" s="92"/>
      <c r="D129" s="92"/>
      <c r="E129" s="93"/>
      <c r="F129" s="94"/>
      <c r="G129" s="95"/>
    </row>
    <row r="130" spans="1:7" ht="15.75" thickBot="1">
      <c r="A130" s="91" t="s">
        <v>128</v>
      </c>
      <c r="B130" s="92"/>
      <c r="C130" s="92"/>
      <c r="D130" s="92"/>
      <c r="E130" s="93"/>
      <c r="F130" s="94"/>
      <c r="G130" s="95"/>
    </row>
    <row r="131" spans="1:7" ht="15.75" thickBot="1">
      <c r="A131" s="91" t="s">
        <v>129</v>
      </c>
      <c r="B131" s="92"/>
      <c r="C131" s="92"/>
      <c r="D131" s="92"/>
      <c r="E131" s="93"/>
      <c r="F131" s="94"/>
      <c r="G131" s="95"/>
    </row>
    <row r="132" spans="1:7" ht="15.75" thickBot="1">
      <c r="A132" s="91" t="s">
        <v>130</v>
      </c>
      <c r="B132" s="92"/>
      <c r="C132" s="92"/>
      <c r="D132" s="92"/>
      <c r="E132" s="93"/>
      <c r="F132" s="94"/>
      <c r="G132" s="95"/>
    </row>
    <row r="133" spans="1:7" ht="15.75" thickBot="1">
      <c r="A133" s="91" t="s">
        <v>131</v>
      </c>
      <c r="B133" s="92"/>
      <c r="C133" s="92"/>
      <c r="D133" s="92"/>
      <c r="E133" s="93"/>
      <c r="F133" s="94"/>
      <c r="G133" s="95"/>
    </row>
    <row r="134" spans="1:7" ht="15.75" thickBot="1">
      <c r="A134" s="91" t="s">
        <v>132</v>
      </c>
      <c r="B134" s="92"/>
      <c r="C134" s="92"/>
      <c r="D134" s="92"/>
      <c r="E134" s="93"/>
      <c r="F134" s="94"/>
      <c r="G134" s="95"/>
    </row>
    <row r="135" spans="1:7" ht="15.75" thickBot="1">
      <c r="A135" s="91" t="s">
        <v>133</v>
      </c>
      <c r="B135" s="92"/>
      <c r="C135" s="92"/>
      <c r="D135" s="92"/>
      <c r="E135" s="93"/>
      <c r="F135" s="94"/>
      <c r="G135" s="95"/>
    </row>
    <row r="136" spans="1:7" ht="15.75" thickBot="1">
      <c r="A136" s="91" t="s">
        <v>134</v>
      </c>
      <c r="B136" s="92"/>
      <c r="C136" s="92"/>
      <c r="D136" s="92"/>
      <c r="E136" s="93"/>
      <c r="F136" s="94"/>
      <c r="G136" s="95"/>
    </row>
    <row r="137" spans="1:7" ht="15.75" thickBot="1">
      <c r="A137" s="91" t="s">
        <v>135</v>
      </c>
      <c r="B137" s="92"/>
      <c r="C137" s="92"/>
      <c r="D137" s="92"/>
      <c r="E137" s="93"/>
      <c r="F137" s="94"/>
      <c r="G137" s="95"/>
    </row>
  </sheetData>
  <sheetProtection/>
  <mergeCells count="224">
    <mergeCell ref="E6:G6"/>
    <mergeCell ref="F7:G7"/>
    <mergeCell ref="F8:G8"/>
    <mergeCell ref="E9:G9"/>
    <mergeCell ref="A11:G11"/>
    <mergeCell ref="A12:G12"/>
    <mergeCell ref="E1:G1"/>
    <mergeCell ref="D2:D4"/>
    <mergeCell ref="E2:G2"/>
    <mergeCell ref="E4:G4"/>
    <mergeCell ref="E5:G5"/>
    <mergeCell ref="A21:C21"/>
    <mergeCell ref="A23:C23"/>
    <mergeCell ref="A13:G13"/>
    <mergeCell ref="A14:G14"/>
    <mergeCell ref="A20:C20"/>
    <mergeCell ref="A18:C18"/>
    <mergeCell ref="A19:C19"/>
    <mergeCell ref="A17:D17"/>
    <mergeCell ref="A22:D22"/>
    <mergeCell ref="A28:G28"/>
    <mergeCell ref="A29:G29"/>
    <mergeCell ref="A30:G30"/>
    <mergeCell ref="A32:G32"/>
    <mergeCell ref="A33:E33"/>
    <mergeCell ref="F33:G33"/>
    <mergeCell ref="A24:G24"/>
    <mergeCell ref="A26:G26"/>
    <mergeCell ref="A27:G27"/>
    <mergeCell ref="A37:E37"/>
    <mergeCell ref="F37:G37"/>
    <mergeCell ref="A38:E38"/>
    <mergeCell ref="F38:G38"/>
    <mergeCell ref="A39:E39"/>
    <mergeCell ref="F39:G39"/>
    <mergeCell ref="A34:E34"/>
    <mergeCell ref="F34:G34"/>
    <mergeCell ref="A35:E35"/>
    <mergeCell ref="F35:G35"/>
    <mergeCell ref="A36:E36"/>
    <mergeCell ref="F36:G36"/>
    <mergeCell ref="A43:E43"/>
    <mergeCell ref="F43:G43"/>
    <mergeCell ref="A44:E44"/>
    <mergeCell ref="F44:G44"/>
    <mergeCell ref="A45:E45"/>
    <mergeCell ref="F45:G45"/>
    <mergeCell ref="A40:E40"/>
    <mergeCell ref="F40:G40"/>
    <mergeCell ref="A41:E41"/>
    <mergeCell ref="F41:G41"/>
    <mergeCell ref="A42:E42"/>
    <mergeCell ref="F42:G42"/>
    <mergeCell ref="A53:E53"/>
    <mergeCell ref="F53:G53"/>
    <mergeCell ref="A54:E54"/>
    <mergeCell ref="F54:G54"/>
    <mergeCell ref="A55:E55"/>
    <mergeCell ref="F55:G55"/>
    <mergeCell ref="A46:E46"/>
    <mergeCell ref="F46:G46"/>
    <mergeCell ref="A47:E47"/>
    <mergeCell ref="F47:G47"/>
    <mergeCell ref="A48:E48"/>
    <mergeCell ref="F48:G48"/>
    <mergeCell ref="F49:G49"/>
    <mergeCell ref="A49:E49"/>
    <mergeCell ref="A50:E50"/>
    <mergeCell ref="A51:E51"/>
    <mergeCell ref="A52:E52"/>
    <mergeCell ref="F50:G50"/>
    <mergeCell ref="F51:G51"/>
    <mergeCell ref="F52:G52"/>
    <mergeCell ref="A59:E59"/>
    <mergeCell ref="F59:G59"/>
    <mergeCell ref="A60:E60"/>
    <mergeCell ref="F60:G60"/>
    <mergeCell ref="A61:E61"/>
    <mergeCell ref="F61:G61"/>
    <mergeCell ref="A56:E56"/>
    <mergeCell ref="F56:G56"/>
    <mergeCell ref="A57:E57"/>
    <mergeCell ref="F57:G57"/>
    <mergeCell ref="A58:E58"/>
    <mergeCell ref="F58:G58"/>
    <mergeCell ref="A65:E65"/>
    <mergeCell ref="F65:G65"/>
    <mergeCell ref="A66:E66"/>
    <mergeCell ref="F66:G66"/>
    <mergeCell ref="A67:E67"/>
    <mergeCell ref="F67:G67"/>
    <mergeCell ref="A62:E62"/>
    <mergeCell ref="F62:G62"/>
    <mergeCell ref="A63:E63"/>
    <mergeCell ref="F63:G63"/>
    <mergeCell ref="A64:E64"/>
    <mergeCell ref="F64:G64"/>
    <mergeCell ref="A71:E71"/>
    <mergeCell ref="F71:G71"/>
    <mergeCell ref="A72:E72"/>
    <mergeCell ref="F72:G72"/>
    <mergeCell ref="A73:E73"/>
    <mergeCell ref="F73:G73"/>
    <mergeCell ref="A68:E68"/>
    <mergeCell ref="F68:G68"/>
    <mergeCell ref="A69:E69"/>
    <mergeCell ref="F69:G69"/>
    <mergeCell ref="A70:E70"/>
    <mergeCell ref="F70:G70"/>
    <mergeCell ref="A77:E77"/>
    <mergeCell ref="F77:G77"/>
    <mergeCell ref="A78:E78"/>
    <mergeCell ref="F78:G78"/>
    <mergeCell ref="A79:E79"/>
    <mergeCell ref="F79:G79"/>
    <mergeCell ref="A74:E74"/>
    <mergeCell ref="F74:G74"/>
    <mergeCell ref="A75:E75"/>
    <mergeCell ref="F75:G75"/>
    <mergeCell ref="A76:E76"/>
    <mergeCell ref="F76:G76"/>
    <mergeCell ref="A96:E96"/>
    <mergeCell ref="F96:G96"/>
    <mergeCell ref="A97:E97"/>
    <mergeCell ref="F97:G97"/>
    <mergeCell ref="A98:E98"/>
    <mergeCell ref="F98:G98"/>
    <mergeCell ref="A93:E93"/>
    <mergeCell ref="F93:G93"/>
    <mergeCell ref="A94:E94"/>
    <mergeCell ref="F94:G94"/>
    <mergeCell ref="A95:E95"/>
    <mergeCell ref="F95:G95"/>
    <mergeCell ref="A102:E102"/>
    <mergeCell ref="F102:G102"/>
    <mergeCell ref="A103:E103"/>
    <mergeCell ref="F103:G103"/>
    <mergeCell ref="A104:E104"/>
    <mergeCell ref="F104:G104"/>
    <mergeCell ref="A99:E99"/>
    <mergeCell ref="F99:G99"/>
    <mergeCell ref="A100:E100"/>
    <mergeCell ref="F100:G100"/>
    <mergeCell ref="A101:E101"/>
    <mergeCell ref="F101:G101"/>
    <mergeCell ref="A108:E108"/>
    <mergeCell ref="F108:G108"/>
    <mergeCell ref="A109:E109"/>
    <mergeCell ref="F109:G109"/>
    <mergeCell ref="A110:E110"/>
    <mergeCell ref="F110:G110"/>
    <mergeCell ref="A105:E105"/>
    <mergeCell ref="F105:G105"/>
    <mergeCell ref="A106:E106"/>
    <mergeCell ref="F106:G106"/>
    <mergeCell ref="A107:E107"/>
    <mergeCell ref="F107:G107"/>
    <mergeCell ref="A121:E121"/>
    <mergeCell ref="F121:G121"/>
    <mergeCell ref="A122:E122"/>
    <mergeCell ref="F122:G122"/>
    <mergeCell ref="A117:E117"/>
    <mergeCell ref="F117:G117"/>
    <mergeCell ref="A118:E118"/>
    <mergeCell ref="F118:G118"/>
    <mergeCell ref="A119:E119"/>
    <mergeCell ref="F119:G119"/>
    <mergeCell ref="A80:E80"/>
    <mergeCell ref="A81:E81"/>
    <mergeCell ref="A82:E82"/>
    <mergeCell ref="A83:E83"/>
    <mergeCell ref="A84:E84"/>
    <mergeCell ref="A85:E85"/>
    <mergeCell ref="A86:E86"/>
    <mergeCell ref="A87:E87"/>
    <mergeCell ref="A88:E88"/>
    <mergeCell ref="A89:E89"/>
    <mergeCell ref="A90:E90"/>
    <mergeCell ref="A91:E91"/>
    <mergeCell ref="A92:E92"/>
    <mergeCell ref="A123:E123"/>
    <mergeCell ref="F123:G123"/>
    <mergeCell ref="A124:E124"/>
    <mergeCell ref="F124:G124"/>
    <mergeCell ref="A125:E125"/>
    <mergeCell ref="F125:G125"/>
    <mergeCell ref="A114:E114"/>
    <mergeCell ref="F114:G114"/>
    <mergeCell ref="A115:E115"/>
    <mergeCell ref="F115:G115"/>
    <mergeCell ref="A116:E116"/>
    <mergeCell ref="F116:G116"/>
    <mergeCell ref="A111:E111"/>
    <mergeCell ref="F111:G111"/>
    <mergeCell ref="A112:E112"/>
    <mergeCell ref="F112:G112"/>
    <mergeCell ref="A113:E113"/>
    <mergeCell ref="F113:G113"/>
    <mergeCell ref="A120:E120"/>
    <mergeCell ref="F120:G120"/>
    <mergeCell ref="A126:E126"/>
    <mergeCell ref="F126:G126"/>
    <mergeCell ref="A127:E127"/>
    <mergeCell ref="F127:G127"/>
    <mergeCell ref="A128:E128"/>
    <mergeCell ref="F128:G128"/>
    <mergeCell ref="A129:E129"/>
    <mergeCell ref="F129:G129"/>
    <mergeCell ref="A130:E130"/>
    <mergeCell ref="F130:G130"/>
    <mergeCell ref="A136:E136"/>
    <mergeCell ref="F136:G136"/>
    <mergeCell ref="A137:E137"/>
    <mergeCell ref="F137:G137"/>
    <mergeCell ref="A131:E131"/>
    <mergeCell ref="F131:G131"/>
    <mergeCell ref="A132:E132"/>
    <mergeCell ref="F132:G132"/>
    <mergeCell ref="A133:E133"/>
    <mergeCell ref="F133:G133"/>
    <mergeCell ref="A134:E134"/>
    <mergeCell ref="F134:G134"/>
    <mergeCell ref="A135:E135"/>
    <mergeCell ref="F135:G135"/>
  </mergeCells>
  <printOptions/>
  <pageMargins left="0.7086614173228347" right="0.7086614173228347" top="0.7874015748031497" bottom="0.5511811023622047" header="0.31496062992125984" footer="0.31496062992125984"/>
  <pageSetup horizontalDpi="180" verticalDpi="180" orientation="portrait" paperSize="9" scale="105" r:id="rId2"/>
  <headerFooter>
    <oddHeader>&amp;CСтраница 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70"/>
  <sheetViews>
    <sheetView tabSelected="1" view="pageLayout" workbookViewId="0" topLeftCell="A454">
      <selection activeCell="A462" sqref="A462:C462"/>
    </sheetView>
  </sheetViews>
  <sheetFormatPr defaultColWidth="9.140625" defaultRowHeight="15"/>
  <cols>
    <col min="1" max="1" width="49.57421875" style="0" customWidth="1"/>
    <col min="3" max="3" width="15.140625" style="0" customWidth="1"/>
    <col min="4" max="4" width="12.57421875" style="0" customWidth="1"/>
    <col min="5" max="5" width="15.7109375" style="0" customWidth="1"/>
    <col min="6" max="6" width="14.28125" style="0" customWidth="1"/>
  </cols>
  <sheetData>
    <row r="1" spans="1:6" ht="18" customHeight="1">
      <c r="A1" s="153" t="s">
        <v>74</v>
      </c>
      <c r="B1" s="153"/>
      <c r="C1" s="153"/>
      <c r="D1" s="153"/>
      <c r="E1" s="153"/>
      <c r="F1" s="153"/>
    </row>
    <row r="2" spans="1:6" ht="19.5" thickBot="1">
      <c r="A2" s="11"/>
      <c r="B2" s="11"/>
      <c r="C2" s="11"/>
      <c r="D2" s="11"/>
      <c r="E2" s="11"/>
      <c r="F2" s="11"/>
    </row>
    <row r="3" spans="1:6" ht="23.25" customHeight="1" thickBot="1">
      <c r="A3" s="145" t="s">
        <v>13</v>
      </c>
      <c r="B3" s="145" t="s">
        <v>75</v>
      </c>
      <c r="C3" s="147" t="s">
        <v>138</v>
      </c>
      <c r="D3" s="148"/>
      <c r="E3" s="148"/>
      <c r="F3" s="149"/>
    </row>
    <row r="4" spans="1:8" ht="75.75" thickBot="1">
      <c r="A4" s="146"/>
      <c r="B4" s="146"/>
      <c r="C4" s="81" t="s">
        <v>136</v>
      </c>
      <c r="D4" s="82" t="s">
        <v>137</v>
      </c>
      <c r="E4" s="81" t="s">
        <v>76</v>
      </c>
      <c r="F4" s="81" t="s">
        <v>139</v>
      </c>
      <c r="H4" s="90"/>
    </row>
    <row r="5" spans="1:6" ht="15.75" thickBot="1">
      <c r="A5" s="82">
        <v>1</v>
      </c>
      <c r="B5" s="82">
        <v>2</v>
      </c>
      <c r="C5" s="82">
        <v>3</v>
      </c>
      <c r="D5" s="78">
        <v>4</v>
      </c>
      <c r="E5" s="82">
        <v>5</v>
      </c>
      <c r="F5" s="82">
        <v>6</v>
      </c>
    </row>
    <row r="6" spans="1:6" ht="15.75" thickBot="1">
      <c r="A6" s="150" t="s">
        <v>140</v>
      </c>
      <c r="B6" s="151"/>
      <c r="C6" s="151"/>
      <c r="D6" s="151"/>
      <c r="E6" s="151"/>
      <c r="F6" s="152"/>
    </row>
    <row r="7" spans="1:6" ht="20.25" customHeight="1" thickBot="1">
      <c r="A7" s="4" t="s">
        <v>141</v>
      </c>
      <c r="B7" s="31"/>
      <c r="C7" s="72"/>
      <c r="D7" s="72"/>
      <c r="E7" s="72">
        <v>4239403.39</v>
      </c>
      <c r="F7" s="43"/>
    </row>
    <row r="8" spans="1:6" ht="18" customHeight="1" thickBot="1">
      <c r="A8" s="12" t="s">
        <v>142</v>
      </c>
      <c r="B8" s="32"/>
      <c r="C8" s="73">
        <f>C9+C10</f>
        <v>34518285.199999996</v>
      </c>
      <c r="D8" s="73"/>
      <c r="E8" s="73"/>
      <c r="F8" s="74"/>
    </row>
    <row r="9" spans="1:6" ht="42.75" customHeight="1">
      <c r="A9" s="28" t="s">
        <v>143</v>
      </c>
      <c r="B9" s="33"/>
      <c r="C9" s="75">
        <f>C17+C78</f>
        <v>26225785.199999996</v>
      </c>
      <c r="D9" s="75"/>
      <c r="E9" s="75"/>
      <c r="F9" s="76"/>
    </row>
    <row r="10" spans="1:6" ht="18" customHeight="1">
      <c r="A10" s="29" t="s">
        <v>144</v>
      </c>
      <c r="B10" s="34"/>
      <c r="C10" s="67">
        <f>SUM(C11:C11)</f>
        <v>8292500</v>
      </c>
      <c r="D10" s="67"/>
      <c r="E10" s="67"/>
      <c r="F10" s="77"/>
    </row>
    <row r="11" spans="1:6" ht="116.25" customHeight="1">
      <c r="A11" s="29" t="s">
        <v>213</v>
      </c>
      <c r="B11" s="34"/>
      <c r="C11" s="67">
        <f>C202</f>
        <v>8292500</v>
      </c>
      <c r="D11" s="67"/>
      <c r="E11" s="67"/>
      <c r="F11" s="77"/>
    </row>
    <row r="12" spans="1:6" ht="95.25" customHeight="1">
      <c r="A12" s="29" t="s">
        <v>145</v>
      </c>
      <c r="B12" s="34"/>
      <c r="C12" s="36"/>
      <c r="D12" s="36"/>
      <c r="E12" s="67">
        <f>E215+E276+E337-E7</f>
        <v>14160880</v>
      </c>
      <c r="F12" s="38"/>
    </row>
    <row r="13" spans="1:6" ht="25.5" customHeight="1" thickBot="1">
      <c r="A13" s="30" t="s">
        <v>146</v>
      </c>
      <c r="B13" s="35"/>
      <c r="C13" s="37"/>
      <c r="D13" s="37"/>
      <c r="E13" s="35"/>
      <c r="F13" s="39"/>
    </row>
    <row r="14" spans="1:6" ht="18" customHeight="1" thickBot="1">
      <c r="A14" s="150" t="s">
        <v>147</v>
      </c>
      <c r="B14" s="151"/>
      <c r="C14" s="151"/>
      <c r="D14" s="151"/>
      <c r="E14" s="151"/>
      <c r="F14" s="152"/>
    </row>
    <row r="15" spans="1:6" ht="30" customHeight="1" thickBot="1">
      <c r="A15" s="133" t="s">
        <v>205</v>
      </c>
      <c r="B15" s="134"/>
      <c r="C15" s="134"/>
      <c r="D15" s="134"/>
      <c r="E15" s="134"/>
      <c r="F15" s="135"/>
    </row>
    <row r="16" spans="1:6" ht="42.75" customHeight="1" thickBot="1">
      <c r="A16" s="136" t="s">
        <v>212</v>
      </c>
      <c r="B16" s="137"/>
      <c r="C16" s="137"/>
      <c r="D16" s="137"/>
      <c r="E16" s="137"/>
      <c r="F16" s="138"/>
    </row>
    <row r="17" spans="1:6" ht="29.25" customHeight="1" thickBot="1">
      <c r="A17" s="23" t="s">
        <v>77</v>
      </c>
      <c r="B17" s="139"/>
      <c r="C17" s="141">
        <f>C20+C23+C24+C28+C31+C32+C36+C37+C44+C56+C57+C64</f>
        <v>22464317.999999996</v>
      </c>
      <c r="D17" s="13"/>
      <c r="E17" s="143">
        <f>E20+E23+E24+E28+E31+E32+E36+E37+E44+E56+E57+E65+E72</f>
        <v>0</v>
      </c>
      <c r="F17" s="143">
        <f>F20+F23+F24+F28+F31+F32+F36+F37+F44+F56+F57+F65+F72</f>
        <v>0</v>
      </c>
    </row>
    <row r="18" spans="1:6" ht="18.75" customHeight="1" thickBot="1">
      <c r="A18" s="4" t="s">
        <v>78</v>
      </c>
      <c r="B18" s="140"/>
      <c r="C18" s="142"/>
      <c r="D18" s="14"/>
      <c r="E18" s="144"/>
      <c r="F18" s="144"/>
    </row>
    <row r="19" spans="1:6" ht="27" customHeight="1" thickBot="1">
      <c r="A19" s="4" t="s">
        <v>150</v>
      </c>
      <c r="B19" s="3">
        <v>210</v>
      </c>
      <c r="C19" s="45">
        <f>C20+C23+C24</f>
        <v>20680900</v>
      </c>
      <c r="D19" s="24"/>
      <c r="E19" s="25"/>
      <c r="F19" s="25"/>
    </row>
    <row r="20" spans="1:6" ht="17.25" customHeight="1" thickBot="1">
      <c r="A20" s="2" t="s">
        <v>149</v>
      </c>
      <c r="B20" s="3">
        <v>211</v>
      </c>
      <c r="C20" s="42">
        <f>SUM(C21:C22)</f>
        <v>15868200</v>
      </c>
      <c r="D20" s="9"/>
      <c r="E20" s="3"/>
      <c r="F20" s="3"/>
    </row>
    <row r="21" spans="1:6" ht="17.25" customHeight="1" thickBot="1">
      <c r="A21" s="2" t="s">
        <v>153</v>
      </c>
      <c r="B21" s="3"/>
      <c r="C21" s="44">
        <v>10355436</v>
      </c>
      <c r="D21" s="9"/>
      <c r="E21" s="3"/>
      <c r="F21" s="3"/>
    </row>
    <row r="22" spans="1:6" ht="17.25" customHeight="1" thickBot="1">
      <c r="A22" s="6" t="s">
        <v>151</v>
      </c>
      <c r="B22" s="48"/>
      <c r="C22" s="68">
        <f>15868200-C21</f>
        <v>5512764</v>
      </c>
      <c r="D22" s="69"/>
      <c r="E22" s="48"/>
      <c r="F22" s="48"/>
    </row>
    <row r="23" spans="1:6" ht="17.25" customHeight="1" thickBot="1">
      <c r="A23" s="2" t="s">
        <v>79</v>
      </c>
      <c r="B23" s="3">
        <v>212</v>
      </c>
      <c r="C23" s="42">
        <v>20600</v>
      </c>
      <c r="D23" s="9"/>
      <c r="E23" s="3"/>
      <c r="F23" s="3"/>
    </row>
    <row r="24" spans="1:6" ht="18" customHeight="1" thickBot="1">
      <c r="A24" s="2" t="s">
        <v>152</v>
      </c>
      <c r="B24" s="3">
        <v>213</v>
      </c>
      <c r="C24" s="42">
        <f>SUM(C25:C26)</f>
        <v>4792100</v>
      </c>
      <c r="D24" s="9"/>
      <c r="E24" s="3"/>
      <c r="F24" s="3"/>
    </row>
    <row r="25" spans="1:6" ht="16.5" customHeight="1" thickBot="1">
      <c r="A25" s="2" t="s">
        <v>153</v>
      </c>
      <c r="B25" s="3"/>
      <c r="C25" s="44">
        <f>ROUND(C21*30.2%,0)-42</f>
        <v>3127300</v>
      </c>
      <c r="D25" s="9"/>
      <c r="E25" s="3"/>
      <c r="F25" s="3"/>
    </row>
    <row r="26" spans="1:6" ht="17.25" customHeight="1" thickBot="1">
      <c r="A26" s="2" t="s">
        <v>151</v>
      </c>
      <c r="B26" s="3"/>
      <c r="C26" s="44">
        <f>ROUND(C22*30.2%,0)-55</f>
        <v>1664800</v>
      </c>
      <c r="D26" s="9"/>
      <c r="E26" s="3"/>
      <c r="F26" s="3"/>
    </row>
    <row r="27" spans="1:6" ht="17.25" customHeight="1" thickBot="1">
      <c r="A27" s="4" t="s">
        <v>154</v>
      </c>
      <c r="B27" s="3"/>
      <c r="C27" s="41">
        <f>C28+C31+C32+C36+C37+C44+C56+C57+C64</f>
        <v>1783418</v>
      </c>
      <c r="D27" s="9"/>
      <c r="E27" s="3"/>
      <c r="F27" s="3"/>
    </row>
    <row r="28" spans="1:6" ht="18" customHeight="1" thickBot="1">
      <c r="A28" s="2" t="s">
        <v>155</v>
      </c>
      <c r="B28" s="3">
        <v>221</v>
      </c>
      <c r="C28" s="42">
        <v>53340</v>
      </c>
      <c r="D28" s="3"/>
      <c r="E28" s="3"/>
      <c r="F28" s="3"/>
    </row>
    <row r="29" spans="1:6" ht="18" customHeight="1" thickBot="1">
      <c r="A29" s="26" t="s">
        <v>156</v>
      </c>
      <c r="B29" s="3"/>
      <c r="C29" s="42">
        <v>30840</v>
      </c>
      <c r="D29" s="3"/>
      <c r="E29" s="3"/>
      <c r="F29" s="3"/>
    </row>
    <row r="30" spans="1:6" ht="18" customHeight="1" thickBot="1">
      <c r="A30" s="26" t="s">
        <v>157</v>
      </c>
      <c r="B30" s="3"/>
      <c r="C30" s="42"/>
      <c r="D30" s="3"/>
      <c r="E30" s="3"/>
      <c r="F30" s="3"/>
    </row>
    <row r="31" spans="1:6" ht="15.75" customHeight="1" thickBot="1">
      <c r="A31" s="2" t="s">
        <v>80</v>
      </c>
      <c r="B31" s="3">
        <v>222</v>
      </c>
      <c r="C31" s="42">
        <v>25960</v>
      </c>
      <c r="D31" s="3"/>
      <c r="E31" s="3"/>
      <c r="F31" s="3"/>
    </row>
    <row r="32" spans="1:6" ht="15.75" customHeight="1" thickBot="1">
      <c r="A32" s="2" t="s">
        <v>158</v>
      </c>
      <c r="B32" s="3">
        <v>223</v>
      </c>
      <c r="C32" s="42">
        <f>SUM(C33:C35)</f>
        <v>486100</v>
      </c>
      <c r="D32" s="3"/>
      <c r="E32" s="3"/>
      <c r="F32" s="3"/>
    </row>
    <row r="33" spans="1:6" ht="15.75" customHeight="1" thickBot="1">
      <c r="A33" s="26" t="s">
        <v>159</v>
      </c>
      <c r="B33" s="3"/>
      <c r="C33" s="42">
        <v>348153</v>
      </c>
      <c r="D33" s="3"/>
      <c r="E33" s="3"/>
      <c r="F33" s="3"/>
    </row>
    <row r="34" spans="1:6" ht="15.75" customHeight="1" thickBot="1">
      <c r="A34" s="26" t="s">
        <v>160</v>
      </c>
      <c r="B34" s="3"/>
      <c r="C34" s="42">
        <v>118639.4</v>
      </c>
      <c r="D34" s="3"/>
      <c r="E34" s="3"/>
      <c r="F34" s="3"/>
    </row>
    <row r="35" spans="1:6" ht="15.75" customHeight="1" thickBot="1">
      <c r="A35" s="26" t="s">
        <v>161</v>
      </c>
      <c r="B35" s="3"/>
      <c r="C35" s="42">
        <v>19307.6</v>
      </c>
      <c r="D35" s="3"/>
      <c r="E35" s="3"/>
      <c r="F35" s="3"/>
    </row>
    <row r="36" spans="1:6" ht="18" customHeight="1" thickBot="1">
      <c r="A36" s="2" t="s">
        <v>81</v>
      </c>
      <c r="B36" s="3">
        <v>224</v>
      </c>
      <c r="C36" s="42"/>
      <c r="D36" s="3"/>
      <c r="E36" s="3"/>
      <c r="F36" s="3"/>
    </row>
    <row r="37" spans="1:6" ht="20.25" customHeight="1" thickBot="1">
      <c r="A37" s="2" t="s">
        <v>162</v>
      </c>
      <c r="B37" s="3">
        <v>225</v>
      </c>
      <c r="C37" s="42">
        <f>SUM(C38:C43)</f>
        <v>289889.04</v>
      </c>
      <c r="D37" s="3"/>
      <c r="E37" s="3"/>
      <c r="F37" s="3"/>
    </row>
    <row r="38" spans="1:6" ht="18.75" customHeight="1" thickBot="1">
      <c r="A38" s="26" t="s">
        <v>163</v>
      </c>
      <c r="B38" s="3"/>
      <c r="C38" s="42">
        <v>36389.04</v>
      </c>
      <c r="D38" s="3"/>
      <c r="E38" s="3"/>
      <c r="F38" s="3"/>
    </row>
    <row r="39" spans="1:6" ht="20.25" customHeight="1" thickBot="1">
      <c r="A39" s="26" t="s">
        <v>164</v>
      </c>
      <c r="B39" s="3"/>
      <c r="C39" s="42">
        <v>109000</v>
      </c>
      <c r="D39" s="3"/>
      <c r="E39" s="3"/>
      <c r="F39" s="3"/>
    </row>
    <row r="40" spans="1:6" ht="18.75" customHeight="1" thickBot="1">
      <c r="A40" s="40" t="s">
        <v>165</v>
      </c>
      <c r="B40" s="19"/>
      <c r="C40" s="43"/>
      <c r="D40" s="19"/>
      <c r="E40" s="19"/>
      <c r="F40" s="19"/>
    </row>
    <row r="41" spans="1:6" ht="42" customHeight="1" thickBot="1">
      <c r="A41" s="40" t="s">
        <v>166</v>
      </c>
      <c r="B41" s="19"/>
      <c r="C41" s="43">
        <v>105000</v>
      </c>
      <c r="D41" s="19"/>
      <c r="E41" s="19"/>
      <c r="F41" s="19"/>
    </row>
    <row r="42" spans="1:6" ht="18.75" customHeight="1" thickBot="1">
      <c r="A42" s="26" t="s">
        <v>167</v>
      </c>
      <c r="B42" s="3"/>
      <c r="C42" s="42">
        <v>5000</v>
      </c>
      <c r="D42" s="3"/>
      <c r="E42" s="3"/>
      <c r="F42" s="3"/>
    </row>
    <row r="43" spans="1:6" ht="18" customHeight="1" thickBot="1">
      <c r="A43" s="26" t="s">
        <v>168</v>
      </c>
      <c r="B43" s="3"/>
      <c r="C43" s="42">
        <f>70889.04-36389.04</f>
        <v>34499.99999999999</v>
      </c>
      <c r="D43" s="3"/>
      <c r="E43" s="3"/>
      <c r="F43" s="3"/>
    </row>
    <row r="44" spans="1:6" ht="16.5" customHeight="1" thickBot="1">
      <c r="A44" s="2" t="s">
        <v>169</v>
      </c>
      <c r="B44" s="3">
        <v>226</v>
      </c>
      <c r="C44" s="42">
        <f>SUM(C45:C55)</f>
        <v>537252.31</v>
      </c>
      <c r="D44" s="3"/>
      <c r="E44" s="3"/>
      <c r="F44" s="3"/>
    </row>
    <row r="45" spans="1:6" ht="16.5" customHeight="1" thickBot="1">
      <c r="A45" s="26" t="s">
        <v>170</v>
      </c>
      <c r="B45" s="3"/>
      <c r="C45" s="42"/>
      <c r="D45" s="3"/>
      <c r="E45" s="3"/>
      <c r="F45" s="3"/>
    </row>
    <row r="46" spans="1:6" ht="16.5" customHeight="1" thickBot="1">
      <c r="A46" s="26" t="s">
        <v>171</v>
      </c>
      <c r="B46" s="3"/>
      <c r="C46" s="42"/>
      <c r="D46" s="3"/>
      <c r="E46" s="3"/>
      <c r="F46" s="3"/>
    </row>
    <row r="47" spans="1:6" ht="18.75" customHeight="1" thickBot="1">
      <c r="A47" s="26" t="s">
        <v>172</v>
      </c>
      <c r="B47" s="3"/>
      <c r="C47" s="42">
        <v>1200</v>
      </c>
      <c r="D47" s="3"/>
      <c r="E47" s="3"/>
      <c r="F47" s="3"/>
    </row>
    <row r="48" spans="1:6" ht="30.75" customHeight="1" thickBot="1">
      <c r="A48" s="26" t="s">
        <v>173</v>
      </c>
      <c r="B48" s="3"/>
      <c r="C48" s="42"/>
      <c r="D48" s="3"/>
      <c r="E48" s="3"/>
      <c r="F48" s="3"/>
    </row>
    <row r="49" spans="1:6" ht="20.25" customHeight="1" thickBot="1">
      <c r="A49" s="26" t="s">
        <v>174</v>
      </c>
      <c r="B49" s="3"/>
      <c r="C49" s="42"/>
      <c r="D49" s="3"/>
      <c r="E49" s="3"/>
      <c r="F49" s="3"/>
    </row>
    <row r="50" spans="1:6" ht="16.5" customHeight="1" thickBot="1">
      <c r="A50" s="26" t="s">
        <v>175</v>
      </c>
      <c r="B50" s="3"/>
      <c r="C50" s="42">
        <v>146000</v>
      </c>
      <c r="D50" s="3"/>
      <c r="E50" s="3"/>
      <c r="F50" s="3"/>
    </row>
    <row r="51" spans="1:6" ht="16.5" customHeight="1" thickBot="1">
      <c r="A51" s="26" t="s">
        <v>176</v>
      </c>
      <c r="B51" s="3"/>
      <c r="C51" s="42">
        <v>7573.08</v>
      </c>
      <c r="D51" s="3"/>
      <c r="E51" s="3"/>
      <c r="F51" s="3"/>
    </row>
    <row r="52" spans="1:6" ht="19.5" customHeight="1" thickBot="1">
      <c r="A52" s="26" t="s">
        <v>177</v>
      </c>
      <c r="B52" s="3"/>
      <c r="C52" s="42">
        <v>25479.98</v>
      </c>
      <c r="D52" s="3"/>
      <c r="E52" s="3"/>
      <c r="F52" s="3"/>
    </row>
    <row r="53" spans="1:6" ht="16.5" customHeight="1" thickBot="1">
      <c r="A53" s="26" t="s">
        <v>178</v>
      </c>
      <c r="B53" s="3"/>
      <c r="C53" s="42"/>
      <c r="D53" s="3"/>
      <c r="E53" s="3"/>
      <c r="F53" s="3"/>
    </row>
    <row r="54" spans="1:6" ht="16.5" customHeight="1" thickBot="1">
      <c r="A54" s="26" t="s">
        <v>179</v>
      </c>
      <c r="B54" s="3"/>
      <c r="C54" s="42">
        <v>74000</v>
      </c>
      <c r="D54" s="3"/>
      <c r="E54" s="3"/>
      <c r="F54" s="3"/>
    </row>
    <row r="55" spans="1:6" ht="16.5" customHeight="1" thickBot="1">
      <c r="A55" s="26" t="s">
        <v>168</v>
      </c>
      <c r="B55" s="3"/>
      <c r="C55" s="42">
        <v>282999.25</v>
      </c>
      <c r="D55" s="3"/>
      <c r="E55" s="3"/>
      <c r="F55" s="3"/>
    </row>
    <row r="56" spans="1:6" ht="15" customHeight="1" thickBot="1">
      <c r="A56" s="6" t="s">
        <v>82</v>
      </c>
      <c r="B56" s="48">
        <v>262</v>
      </c>
      <c r="C56" s="43"/>
      <c r="D56" s="69"/>
      <c r="E56" s="48"/>
      <c r="F56" s="48"/>
    </row>
    <row r="57" spans="1:6" ht="18" customHeight="1" thickBot="1">
      <c r="A57" s="2" t="s">
        <v>180</v>
      </c>
      <c r="B57" s="47">
        <v>290</v>
      </c>
      <c r="C57" s="42"/>
      <c r="D57" s="47"/>
      <c r="E57" s="47"/>
      <c r="F57" s="47"/>
    </row>
    <row r="58" spans="1:6" ht="18" customHeight="1" thickBot="1">
      <c r="A58" s="26" t="s">
        <v>181</v>
      </c>
      <c r="B58" s="3"/>
      <c r="C58" s="42"/>
      <c r="D58" s="3"/>
      <c r="E58" s="3"/>
      <c r="F58" s="3"/>
    </row>
    <row r="59" spans="1:6" ht="18" customHeight="1" thickBot="1">
      <c r="A59" s="26" t="s">
        <v>182</v>
      </c>
      <c r="B59" s="3"/>
      <c r="C59" s="42"/>
      <c r="D59" s="3"/>
      <c r="E59" s="3"/>
      <c r="F59" s="3"/>
    </row>
    <row r="60" spans="1:6" ht="21" customHeight="1" thickBot="1">
      <c r="A60" s="26" t="s">
        <v>183</v>
      </c>
      <c r="B60" s="3"/>
      <c r="C60" s="42"/>
      <c r="D60" s="3"/>
      <c r="E60" s="3"/>
      <c r="F60" s="3"/>
    </row>
    <row r="61" spans="1:6" ht="18" customHeight="1" thickBot="1">
      <c r="A61" s="26" t="s">
        <v>184</v>
      </c>
      <c r="B61" s="3"/>
      <c r="C61" s="42"/>
      <c r="D61" s="3"/>
      <c r="E61" s="3"/>
      <c r="F61" s="3"/>
    </row>
    <row r="62" spans="1:6" ht="18" customHeight="1" thickBot="1">
      <c r="A62" s="26" t="s">
        <v>185</v>
      </c>
      <c r="B62" s="3"/>
      <c r="C62" s="42"/>
      <c r="D62" s="3"/>
      <c r="E62" s="3"/>
      <c r="F62" s="3"/>
    </row>
    <row r="63" spans="1:6" ht="18" customHeight="1" thickBot="1">
      <c r="A63" s="26" t="s">
        <v>168</v>
      </c>
      <c r="B63" s="3"/>
      <c r="C63" s="42"/>
      <c r="D63" s="3"/>
      <c r="E63" s="3"/>
      <c r="F63" s="3"/>
    </row>
    <row r="64" spans="1:6" ht="18.75" customHeight="1" thickBot="1">
      <c r="A64" s="20" t="s">
        <v>186</v>
      </c>
      <c r="B64" s="3">
        <v>300</v>
      </c>
      <c r="C64" s="42">
        <f>C65+C71+C72</f>
        <v>390876.65</v>
      </c>
      <c r="D64" s="3"/>
      <c r="E64" s="3"/>
      <c r="F64" s="3"/>
    </row>
    <row r="65" spans="1:6" ht="18.75" customHeight="1" thickBot="1">
      <c r="A65" s="6" t="s">
        <v>187</v>
      </c>
      <c r="B65" s="19">
        <v>310</v>
      </c>
      <c r="C65" s="43">
        <f>SUM(C66:C70)</f>
        <v>0</v>
      </c>
      <c r="D65" s="19"/>
      <c r="E65" s="19"/>
      <c r="F65" s="19"/>
    </row>
    <row r="66" spans="1:6" ht="18" customHeight="1" thickBot="1">
      <c r="A66" s="40" t="s">
        <v>188</v>
      </c>
      <c r="B66" s="19"/>
      <c r="C66" s="43"/>
      <c r="D66" s="19"/>
      <c r="E66" s="19"/>
      <c r="F66" s="19"/>
    </row>
    <row r="67" spans="1:6" ht="16.5" customHeight="1" thickBot="1">
      <c r="A67" s="26" t="s">
        <v>189</v>
      </c>
      <c r="B67" s="3"/>
      <c r="C67" s="42"/>
      <c r="D67" s="3"/>
      <c r="E67" s="3"/>
      <c r="F67" s="3"/>
    </row>
    <row r="68" spans="1:6" ht="18" customHeight="1" thickBot="1">
      <c r="A68" s="26" t="s">
        <v>190</v>
      </c>
      <c r="B68" s="3"/>
      <c r="C68" s="42"/>
      <c r="D68" s="3"/>
      <c r="E68" s="3"/>
      <c r="F68" s="3"/>
    </row>
    <row r="69" spans="1:6" ht="18.75" customHeight="1" thickBot="1">
      <c r="A69" s="26" t="s">
        <v>191</v>
      </c>
      <c r="B69" s="3"/>
      <c r="C69" s="42"/>
      <c r="D69" s="3"/>
      <c r="E69" s="3"/>
      <c r="F69" s="3"/>
    </row>
    <row r="70" spans="1:6" ht="17.25" customHeight="1" thickBot="1">
      <c r="A70" s="26" t="s">
        <v>192</v>
      </c>
      <c r="B70" s="3"/>
      <c r="C70" s="42"/>
      <c r="D70" s="3"/>
      <c r="E70" s="3"/>
      <c r="F70" s="3"/>
    </row>
    <row r="71" spans="1:6" ht="18.75" customHeight="1" thickBot="1">
      <c r="A71" s="27" t="s">
        <v>193</v>
      </c>
      <c r="B71" s="3">
        <v>320</v>
      </c>
      <c r="C71" s="42"/>
      <c r="D71" s="3"/>
      <c r="E71" s="3"/>
      <c r="F71" s="3"/>
    </row>
    <row r="72" spans="1:6" ht="15" customHeight="1" thickBot="1">
      <c r="A72" s="2" t="s">
        <v>83</v>
      </c>
      <c r="B72" s="3">
        <v>340</v>
      </c>
      <c r="C72" s="42">
        <f>SUM(C73:C76)</f>
        <v>390876.65</v>
      </c>
      <c r="D72" s="3"/>
      <c r="E72" s="3"/>
      <c r="F72" s="3"/>
    </row>
    <row r="73" spans="1:6" ht="21" customHeight="1" thickBot="1">
      <c r="A73" s="26" t="s">
        <v>194</v>
      </c>
      <c r="B73" s="5"/>
      <c r="C73" s="44">
        <v>6800</v>
      </c>
      <c r="D73" s="5"/>
      <c r="E73" s="5"/>
      <c r="F73" s="5"/>
    </row>
    <row r="74" spans="1:6" ht="18" customHeight="1" thickBot="1">
      <c r="A74" s="26" t="s">
        <v>84</v>
      </c>
      <c r="B74" s="5"/>
      <c r="C74" s="44">
        <v>35000</v>
      </c>
      <c r="D74" s="5"/>
      <c r="E74" s="5"/>
      <c r="F74" s="5"/>
    </row>
    <row r="75" spans="1:6" ht="19.5" customHeight="1" thickBot="1">
      <c r="A75" s="26" t="s">
        <v>195</v>
      </c>
      <c r="B75" s="5"/>
      <c r="C75" s="44">
        <v>94696</v>
      </c>
      <c r="D75" s="5"/>
      <c r="E75" s="5"/>
      <c r="F75" s="5"/>
    </row>
    <row r="76" spans="1:6" ht="17.25" customHeight="1" thickBot="1">
      <c r="A76" s="26" t="s">
        <v>196</v>
      </c>
      <c r="B76" s="5"/>
      <c r="C76" s="44">
        <v>254380.65</v>
      </c>
      <c r="D76" s="5"/>
      <c r="E76" s="5"/>
      <c r="F76" s="5"/>
    </row>
    <row r="77" spans="1:6" ht="48" customHeight="1" thickBot="1">
      <c r="A77" s="136" t="s">
        <v>197</v>
      </c>
      <c r="B77" s="137"/>
      <c r="C77" s="137"/>
      <c r="D77" s="137"/>
      <c r="E77" s="137"/>
      <c r="F77" s="138"/>
    </row>
    <row r="78" spans="1:6" ht="25.5" customHeight="1" thickBot="1">
      <c r="A78" s="23" t="s">
        <v>77</v>
      </c>
      <c r="B78" s="139"/>
      <c r="C78" s="141">
        <f>C81+C84+C85+C89+C92+C93+C97+C98+C105+C117+C118+C125</f>
        <v>3761467.1999999997</v>
      </c>
      <c r="D78" s="21"/>
      <c r="E78" s="143">
        <f>E81+E84+E85+E89+E92+E93+E97+E98+E105+E117+E118+E126+E133</f>
        <v>0</v>
      </c>
      <c r="F78" s="143">
        <f>F81+F84+F85+F89+F92+F93+F97+F98+F105+F117+F118+F126+F133</f>
        <v>0</v>
      </c>
    </row>
    <row r="79" spans="1:6" ht="17.25" customHeight="1" thickBot="1">
      <c r="A79" s="4" t="s">
        <v>78</v>
      </c>
      <c r="B79" s="140"/>
      <c r="C79" s="142"/>
      <c r="D79" s="22"/>
      <c r="E79" s="144"/>
      <c r="F79" s="144"/>
    </row>
    <row r="80" spans="1:6" ht="30.75" customHeight="1" thickBot="1">
      <c r="A80" s="4" t="s">
        <v>150</v>
      </c>
      <c r="B80" s="3">
        <v>210</v>
      </c>
      <c r="C80" s="45">
        <f>C81+C84+C85</f>
        <v>3462800</v>
      </c>
      <c r="D80" s="24"/>
      <c r="E80" s="25"/>
      <c r="F80" s="25"/>
    </row>
    <row r="81" spans="1:6" ht="17.25" customHeight="1" thickBot="1">
      <c r="A81" s="2" t="s">
        <v>149</v>
      </c>
      <c r="B81" s="3">
        <v>211</v>
      </c>
      <c r="C81" s="42">
        <f>SUM(C82:C83)</f>
        <v>2657000</v>
      </c>
      <c r="D81" s="9"/>
      <c r="E81" s="3"/>
      <c r="F81" s="3"/>
    </row>
    <row r="82" spans="1:6" ht="17.25" customHeight="1" thickBot="1">
      <c r="A82" s="2" t="s">
        <v>153</v>
      </c>
      <c r="B82" s="3"/>
      <c r="C82" s="44">
        <v>2124192</v>
      </c>
      <c r="D82" s="9"/>
      <c r="E82" s="3"/>
      <c r="F82" s="3"/>
    </row>
    <row r="83" spans="1:6" ht="17.25" customHeight="1" thickBot="1">
      <c r="A83" s="2" t="s">
        <v>151</v>
      </c>
      <c r="B83" s="3"/>
      <c r="C83" s="44">
        <f>2657000-C82</f>
        <v>532808</v>
      </c>
      <c r="D83" s="9"/>
      <c r="E83" s="3"/>
      <c r="F83" s="3"/>
    </row>
    <row r="84" spans="1:6" ht="17.25" customHeight="1" thickBot="1">
      <c r="A84" s="2" t="s">
        <v>79</v>
      </c>
      <c r="B84" s="3">
        <v>212</v>
      </c>
      <c r="C84" s="42">
        <v>3400</v>
      </c>
      <c r="D84" s="9"/>
      <c r="E84" s="3"/>
      <c r="F84" s="3"/>
    </row>
    <row r="85" spans="1:6" ht="17.25" customHeight="1" thickBot="1">
      <c r="A85" s="2" t="s">
        <v>152</v>
      </c>
      <c r="B85" s="3">
        <v>213</v>
      </c>
      <c r="C85" s="42">
        <f>SUM(C86:C87)</f>
        <v>802400</v>
      </c>
      <c r="D85" s="9"/>
      <c r="E85" s="3"/>
      <c r="F85" s="3"/>
    </row>
    <row r="86" spans="1:6" ht="17.25" customHeight="1" thickBot="1">
      <c r="A86" s="2" t="s">
        <v>153</v>
      </c>
      <c r="B86" s="3"/>
      <c r="C86" s="44">
        <f>ROUND(C82*30.2%,0)-6</f>
        <v>641500</v>
      </c>
      <c r="D86" s="9"/>
      <c r="E86" s="3"/>
      <c r="F86" s="3"/>
    </row>
    <row r="87" spans="1:6" ht="17.25" customHeight="1" thickBot="1">
      <c r="A87" s="2" t="s">
        <v>151</v>
      </c>
      <c r="B87" s="3"/>
      <c r="C87" s="44">
        <f>ROUND(C83*30.2%,0)-8</f>
        <v>160900</v>
      </c>
      <c r="D87" s="9"/>
      <c r="E87" s="3"/>
      <c r="F87" s="3"/>
    </row>
    <row r="88" spans="1:6" ht="17.25" customHeight="1" thickBot="1">
      <c r="A88" s="70" t="s">
        <v>154</v>
      </c>
      <c r="B88" s="48"/>
      <c r="C88" s="71">
        <f>C89+C92+C93+C97+C98+C105+C117+C118+C125</f>
        <v>298667.2</v>
      </c>
      <c r="D88" s="69"/>
      <c r="E88" s="48"/>
      <c r="F88" s="48"/>
    </row>
    <row r="89" spans="1:6" ht="17.25" customHeight="1" thickBot="1">
      <c r="A89" s="2" t="s">
        <v>155</v>
      </c>
      <c r="B89" s="47">
        <v>221</v>
      </c>
      <c r="C89" s="42">
        <v>10560</v>
      </c>
      <c r="D89" s="47"/>
      <c r="E89" s="47"/>
      <c r="F89" s="47"/>
    </row>
    <row r="90" spans="1:6" ht="17.25" customHeight="1" thickBot="1">
      <c r="A90" s="26" t="s">
        <v>156</v>
      </c>
      <c r="B90" s="3"/>
      <c r="C90" s="42">
        <f>36000-30840</f>
        <v>5160</v>
      </c>
      <c r="D90" s="3"/>
      <c r="E90" s="3"/>
      <c r="F90" s="3"/>
    </row>
    <row r="91" spans="1:6" ht="17.25" customHeight="1" thickBot="1">
      <c r="A91" s="40" t="s">
        <v>157</v>
      </c>
      <c r="B91" s="19"/>
      <c r="C91" s="42"/>
      <c r="D91" s="19"/>
      <c r="E91" s="19"/>
      <c r="F91" s="19"/>
    </row>
    <row r="92" spans="1:6" ht="17.25" customHeight="1" thickBot="1">
      <c r="A92" s="6" t="s">
        <v>80</v>
      </c>
      <c r="B92" s="19">
        <v>222</v>
      </c>
      <c r="C92" s="42">
        <v>4740</v>
      </c>
      <c r="D92" s="19"/>
      <c r="E92" s="19"/>
      <c r="F92" s="19"/>
    </row>
    <row r="93" spans="1:6" ht="17.25" customHeight="1" thickBot="1">
      <c r="A93" s="2" t="s">
        <v>158</v>
      </c>
      <c r="B93" s="3">
        <v>223</v>
      </c>
      <c r="C93" s="42">
        <f>SUM(C94:C96)</f>
        <v>81400</v>
      </c>
      <c r="D93" s="3"/>
      <c r="E93" s="3"/>
      <c r="F93" s="3"/>
    </row>
    <row r="94" spans="1:6" ht="17.25" customHeight="1" thickBot="1">
      <c r="A94" s="26" t="s">
        <v>159</v>
      </c>
      <c r="B94" s="3"/>
      <c r="C94" s="42">
        <v>67047</v>
      </c>
      <c r="D94" s="3"/>
      <c r="E94" s="3"/>
      <c r="F94" s="3"/>
    </row>
    <row r="95" spans="1:6" ht="17.25" customHeight="1" thickBot="1">
      <c r="A95" s="26" t="s">
        <v>160</v>
      </c>
      <c r="B95" s="3"/>
      <c r="C95" s="42">
        <v>9460.6</v>
      </c>
      <c r="D95" s="3"/>
      <c r="E95" s="3"/>
      <c r="F95" s="3"/>
    </row>
    <row r="96" spans="1:6" ht="17.25" customHeight="1" thickBot="1">
      <c r="A96" s="26" t="s">
        <v>161</v>
      </c>
      <c r="B96" s="3"/>
      <c r="C96" s="42">
        <v>4892.4</v>
      </c>
      <c r="D96" s="3"/>
      <c r="E96" s="3"/>
      <c r="F96" s="3"/>
    </row>
    <row r="97" spans="1:6" ht="17.25" customHeight="1" thickBot="1">
      <c r="A97" s="2" t="s">
        <v>81</v>
      </c>
      <c r="B97" s="3">
        <v>224</v>
      </c>
      <c r="C97" s="42"/>
      <c r="D97" s="3"/>
      <c r="E97" s="3"/>
      <c r="F97" s="3"/>
    </row>
    <row r="98" spans="1:6" ht="17.25" customHeight="1" thickBot="1">
      <c r="A98" s="2" t="s">
        <v>162</v>
      </c>
      <c r="B98" s="3">
        <v>225</v>
      </c>
      <c r="C98" s="42">
        <f>SUM(C99:C104)</f>
        <v>87910.95999999999</v>
      </c>
      <c r="D98" s="3"/>
      <c r="E98" s="3"/>
      <c r="F98" s="3"/>
    </row>
    <row r="99" spans="1:6" ht="17.25" customHeight="1" thickBot="1">
      <c r="A99" s="26" t="s">
        <v>163</v>
      </c>
      <c r="B99" s="3"/>
      <c r="C99" s="42">
        <v>6071.64</v>
      </c>
      <c r="D99" s="3"/>
      <c r="E99" s="3"/>
      <c r="F99" s="3"/>
    </row>
    <row r="100" spans="1:6" ht="17.25" customHeight="1" thickBot="1">
      <c r="A100" s="26" t="s">
        <v>164</v>
      </c>
      <c r="B100" s="3"/>
      <c r="C100" s="42">
        <v>56000</v>
      </c>
      <c r="D100" s="3"/>
      <c r="E100" s="3"/>
      <c r="F100" s="3"/>
    </row>
    <row r="101" spans="1:6" ht="17.25" customHeight="1" thickBot="1">
      <c r="A101" s="26" t="s">
        <v>165</v>
      </c>
      <c r="B101" s="3"/>
      <c r="C101" s="43"/>
      <c r="D101" s="3"/>
      <c r="E101" s="3"/>
      <c r="F101" s="3"/>
    </row>
    <row r="102" spans="1:6" ht="42.75" customHeight="1" thickBot="1">
      <c r="A102" s="26" t="s">
        <v>166</v>
      </c>
      <c r="B102" s="3"/>
      <c r="C102" s="43">
        <v>17839.32</v>
      </c>
      <c r="D102" s="3"/>
      <c r="E102" s="3"/>
      <c r="F102" s="3"/>
    </row>
    <row r="103" spans="1:6" ht="17.25" customHeight="1" thickBot="1">
      <c r="A103" s="26" t="s">
        <v>167</v>
      </c>
      <c r="B103" s="3"/>
      <c r="C103" s="42">
        <v>8000</v>
      </c>
      <c r="D103" s="3"/>
      <c r="E103" s="3"/>
      <c r="F103" s="3"/>
    </row>
    <row r="104" spans="1:6" ht="17.25" customHeight="1" thickBot="1">
      <c r="A104" s="26" t="s">
        <v>168</v>
      </c>
      <c r="B104" s="3"/>
      <c r="C104" s="42"/>
      <c r="D104" s="3"/>
      <c r="E104" s="3"/>
      <c r="F104" s="3"/>
    </row>
    <row r="105" spans="1:6" ht="17.25" customHeight="1" thickBot="1">
      <c r="A105" s="2" t="s">
        <v>169</v>
      </c>
      <c r="B105" s="3">
        <v>226</v>
      </c>
      <c r="C105" s="42">
        <f>SUM(C106:C116)</f>
        <v>89847.69</v>
      </c>
      <c r="D105" s="3"/>
      <c r="E105" s="3"/>
      <c r="F105" s="3"/>
    </row>
    <row r="106" spans="1:6" ht="17.25" customHeight="1" thickBot="1">
      <c r="A106" s="26" t="s">
        <v>170</v>
      </c>
      <c r="B106" s="3"/>
      <c r="C106" s="42"/>
      <c r="D106" s="3"/>
      <c r="E106" s="3"/>
      <c r="F106" s="3"/>
    </row>
    <row r="107" spans="1:6" ht="17.25" customHeight="1" thickBot="1">
      <c r="A107" s="26" t="s">
        <v>171</v>
      </c>
      <c r="B107" s="3"/>
      <c r="C107" s="42"/>
      <c r="D107" s="3"/>
      <c r="E107" s="3"/>
      <c r="F107" s="3"/>
    </row>
    <row r="108" spans="1:6" ht="17.25" customHeight="1" thickBot="1">
      <c r="A108" s="26" t="s">
        <v>172</v>
      </c>
      <c r="B108" s="3"/>
      <c r="C108" s="42"/>
      <c r="D108" s="3"/>
      <c r="E108" s="3"/>
      <c r="F108" s="3"/>
    </row>
    <row r="109" spans="1:6" ht="17.25" customHeight="1" thickBot="1">
      <c r="A109" s="26" t="s">
        <v>173</v>
      </c>
      <c r="B109" s="3"/>
      <c r="C109" s="42"/>
      <c r="D109" s="3"/>
      <c r="E109" s="3"/>
      <c r="F109" s="3"/>
    </row>
    <row r="110" spans="1:6" ht="17.25" customHeight="1" thickBot="1">
      <c r="A110" s="26" t="s">
        <v>174</v>
      </c>
      <c r="B110" s="3"/>
      <c r="C110" s="42">
        <v>67300</v>
      </c>
      <c r="D110" s="3"/>
      <c r="E110" s="3"/>
      <c r="F110" s="3"/>
    </row>
    <row r="111" spans="1:6" ht="17.25" customHeight="1" thickBot="1">
      <c r="A111" s="26" t="s">
        <v>175</v>
      </c>
      <c r="B111" s="3"/>
      <c r="C111" s="42">
        <v>9000</v>
      </c>
      <c r="D111" s="3"/>
      <c r="E111" s="3"/>
      <c r="F111" s="3"/>
    </row>
    <row r="112" spans="1:6" ht="17.25" customHeight="1" thickBot="1">
      <c r="A112" s="26" t="s">
        <v>176</v>
      </c>
      <c r="B112" s="3"/>
      <c r="C112" s="42">
        <v>1276.32</v>
      </c>
      <c r="D112" s="3"/>
      <c r="E112" s="3"/>
      <c r="F112" s="3"/>
    </row>
    <row r="113" spans="1:6" ht="17.25" customHeight="1" thickBot="1">
      <c r="A113" s="26" t="s">
        <v>177</v>
      </c>
      <c r="B113" s="3"/>
      <c r="C113" s="42">
        <v>171.37</v>
      </c>
      <c r="D113" s="3"/>
      <c r="E113" s="3"/>
      <c r="F113" s="3"/>
    </row>
    <row r="114" spans="1:6" ht="17.25" customHeight="1" thickBot="1">
      <c r="A114" s="26" t="s">
        <v>178</v>
      </c>
      <c r="B114" s="3"/>
      <c r="C114" s="42"/>
      <c r="D114" s="3"/>
      <c r="E114" s="3"/>
      <c r="F114" s="3"/>
    </row>
    <row r="115" spans="1:6" ht="17.25" customHeight="1" thickBot="1">
      <c r="A115" s="26" t="s">
        <v>179</v>
      </c>
      <c r="B115" s="3"/>
      <c r="C115" s="42"/>
      <c r="D115" s="3"/>
      <c r="E115" s="3"/>
      <c r="F115" s="3"/>
    </row>
    <row r="116" spans="1:6" ht="17.25" customHeight="1" thickBot="1">
      <c r="A116" s="26" t="s">
        <v>168</v>
      </c>
      <c r="B116" s="3"/>
      <c r="C116" s="42">
        <v>12100</v>
      </c>
      <c r="D116" s="3"/>
      <c r="E116" s="3"/>
      <c r="F116" s="3"/>
    </row>
    <row r="117" spans="1:6" ht="17.25" customHeight="1" thickBot="1">
      <c r="A117" s="2" t="s">
        <v>82</v>
      </c>
      <c r="B117" s="3">
        <v>262</v>
      </c>
      <c r="C117" s="42"/>
      <c r="D117" s="9"/>
      <c r="E117" s="3"/>
      <c r="F117" s="3"/>
    </row>
    <row r="118" spans="1:6" ht="17.25" customHeight="1" thickBot="1">
      <c r="A118" s="2" t="s">
        <v>180</v>
      </c>
      <c r="B118" s="3">
        <v>290</v>
      </c>
      <c r="C118" s="42"/>
      <c r="D118" s="3"/>
      <c r="E118" s="3"/>
      <c r="F118" s="3"/>
    </row>
    <row r="119" spans="1:6" ht="17.25" customHeight="1" thickBot="1">
      <c r="A119" s="40" t="s">
        <v>181</v>
      </c>
      <c r="B119" s="19"/>
      <c r="C119" s="42"/>
      <c r="D119" s="19"/>
      <c r="E119" s="19"/>
      <c r="F119" s="19"/>
    </row>
    <row r="120" spans="1:6" ht="17.25" customHeight="1" thickBot="1">
      <c r="A120" s="40" t="s">
        <v>182</v>
      </c>
      <c r="B120" s="19"/>
      <c r="C120" s="42"/>
      <c r="D120" s="19"/>
      <c r="E120" s="19"/>
      <c r="F120" s="19"/>
    </row>
    <row r="121" spans="1:6" ht="17.25" customHeight="1" thickBot="1">
      <c r="A121" s="26" t="s">
        <v>183</v>
      </c>
      <c r="B121" s="3"/>
      <c r="C121" s="42"/>
      <c r="D121" s="3"/>
      <c r="E121" s="3"/>
      <c r="F121" s="3"/>
    </row>
    <row r="122" spans="1:6" ht="17.25" customHeight="1" thickBot="1">
      <c r="A122" s="26" t="s">
        <v>184</v>
      </c>
      <c r="B122" s="3"/>
      <c r="C122" s="42"/>
      <c r="D122" s="3"/>
      <c r="E122" s="3"/>
      <c r="F122" s="3"/>
    </row>
    <row r="123" spans="1:6" ht="17.25" customHeight="1" thickBot="1">
      <c r="A123" s="40" t="s">
        <v>185</v>
      </c>
      <c r="B123" s="48"/>
      <c r="C123" s="43"/>
      <c r="D123" s="48"/>
      <c r="E123" s="48"/>
      <c r="F123" s="48"/>
    </row>
    <row r="124" spans="1:6" ht="17.25" customHeight="1" thickBot="1">
      <c r="A124" s="26" t="s">
        <v>168</v>
      </c>
      <c r="B124" s="47"/>
      <c r="C124" s="42"/>
      <c r="D124" s="47"/>
      <c r="E124" s="47"/>
      <c r="F124" s="47"/>
    </row>
    <row r="125" spans="1:6" ht="17.25" customHeight="1" thickBot="1">
      <c r="A125" s="20" t="s">
        <v>186</v>
      </c>
      <c r="B125" s="3">
        <v>300</v>
      </c>
      <c r="C125" s="42">
        <f>C126+C132+C133</f>
        <v>24208.55</v>
      </c>
      <c r="D125" s="3"/>
      <c r="E125" s="3"/>
      <c r="F125" s="3"/>
    </row>
    <row r="126" spans="1:6" ht="17.25" customHeight="1" thickBot="1">
      <c r="A126" s="2" t="s">
        <v>187</v>
      </c>
      <c r="B126" s="3">
        <v>310</v>
      </c>
      <c r="C126" s="43">
        <f>SUM(C127:C131)</f>
        <v>0</v>
      </c>
      <c r="D126" s="3"/>
      <c r="E126" s="3"/>
      <c r="F126" s="3"/>
    </row>
    <row r="127" spans="1:6" ht="17.25" customHeight="1" thickBot="1">
      <c r="A127" s="26" t="s">
        <v>188</v>
      </c>
      <c r="B127" s="3"/>
      <c r="C127" s="43"/>
      <c r="D127" s="3"/>
      <c r="E127" s="3"/>
      <c r="F127" s="3"/>
    </row>
    <row r="128" spans="1:6" ht="17.25" customHeight="1" thickBot="1">
      <c r="A128" s="26" t="s">
        <v>189</v>
      </c>
      <c r="B128" s="3"/>
      <c r="C128" s="42"/>
      <c r="D128" s="3"/>
      <c r="E128" s="3"/>
      <c r="F128" s="3"/>
    </row>
    <row r="129" spans="1:6" ht="17.25" customHeight="1" thickBot="1">
      <c r="A129" s="26" t="s">
        <v>190</v>
      </c>
      <c r="B129" s="3"/>
      <c r="C129" s="42"/>
      <c r="D129" s="3"/>
      <c r="E129" s="3"/>
      <c r="F129" s="3"/>
    </row>
    <row r="130" spans="1:6" ht="17.25" customHeight="1" thickBot="1">
      <c r="A130" s="26" t="s">
        <v>191</v>
      </c>
      <c r="B130" s="3"/>
      <c r="C130" s="42"/>
      <c r="D130" s="3"/>
      <c r="E130" s="3"/>
      <c r="F130" s="3"/>
    </row>
    <row r="131" spans="1:6" ht="17.25" customHeight="1" thickBot="1">
      <c r="A131" s="26" t="s">
        <v>192</v>
      </c>
      <c r="B131" s="3"/>
      <c r="C131" s="42"/>
      <c r="D131" s="3"/>
      <c r="E131" s="3"/>
      <c r="F131" s="3"/>
    </row>
    <row r="132" spans="1:6" ht="17.25" customHeight="1" thickBot="1">
      <c r="A132" s="27" t="s">
        <v>193</v>
      </c>
      <c r="B132" s="3">
        <v>320</v>
      </c>
      <c r="C132" s="42"/>
      <c r="D132" s="3"/>
      <c r="E132" s="3"/>
      <c r="F132" s="3"/>
    </row>
    <row r="133" spans="1:6" ht="17.25" customHeight="1" thickBot="1">
      <c r="A133" s="2" t="s">
        <v>83</v>
      </c>
      <c r="B133" s="3">
        <v>340</v>
      </c>
      <c r="C133" s="42">
        <f>SUM(C134:C137)</f>
        <v>24208.55</v>
      </c>
      <c r="D133" s="3"/>
      <c r="E133" s="3"/>
      <c r="F133" s="3"/>
    </row>
    <row r="134" spans="1:6" ht="17.25" customHeight="1" thickBot="1">
      <c r="A134" s="26" t="s">
        <v>194</v>
      </c>
      <c r="B134" s="5"/>
      <c r="C134" s="44">
        <v>1200</v>
      </c>
      <c r="D134" s="5"/>
      <c r="E134" s="5"/>
      <c r="F134" s="5"/>
    </row>
    <row r="135" spans="1:6" ht="17.25" customHeight="1" thickBot="1">
      <c r="A135" s="26" t="s">
        <v>84</v>
      </c>
      <c r="B135" s="5"/>
      <c r="C135" s="44"/>
      <c r="D135" s="5"/>
      <c r="E135" s="5"/>
      <c r="F135" s="5"/>
    </row>
    <row r="136" spans="1:6" ht="17.25" customHeight="1" thickBot="1">
      <c r="A136" s="26" t="s">
        <v>195</v>
      </c>
      <c r="B136" s="5"/>
      <c r="C136" s="44">
        <v>15725</v>
      </c>
      <c r="D136" s="5"/>
      <c r="E136" s="5"/>
      <c r="F136" s="5"/>
    </row>
    <row r="137" spans="1:6" ht="17.25" customHeight="1" thickBot="1">
      <c r="A137" s="26" t="s">
        <v>196</v>
      </c>
      <c r="B137" s="5"/>
      <c r="C137" s="44">
        <v>7283.55</v>
      </c>
      <c r="D137" s="5"/>
      <c r="E137" s="5"/>
      <c r="F137" s="5"/>
    </row>
    <row r="138" spans="1:6" ht="35.25" customHeight="1" thickBot="1">
      <c r="A138" s="133" t="s">
        <v>214</v>
      </c>
      <c r="B138" s="134"/>
      <c r="C138" s="134"/>
      <c r="D138" s="134"/>
      <c r="E138" s="134"/>
      <c r="F138" s="135"/>
    </row>
    <row r="139" spans="1:6" ht="45.75" customHeight="1" thickBot="1">
      <c r="A139" s="136" t="s">
        <v>215</v>
      </c>
      <c r="B139" s="137"/>
      <c r="C139" s="137"/>
      <c r="D139" s="137"/>
      <c r="E139" s="137"/>
      <c r="F139" s="138"/>
    </row>
    <row r="140" spans="1:6" ht="17.25" customHeight="1" thickBot="1">
      <c r="A140" s="23" t="s">
        <v>77</v>
      </c>
      <c r="B140" s="139"/>
      <c r="C140" s="141">
        <f>C143+C146+C147+C151+C154+C155+C159+C160+C167+C179+C180+C187</f>
        <v>26225785.2</v>
      </c>
      <c r="D140" s="85"/>
      <c r="E140" s="143">
        <f>E143+E146+E147+E151+E154+E155+E159+E160+E167+E179+E180+E188+E195</f>
        <v>0</v>
      </c>
      <c r="F140" s="143">
        <f>F143+F146+F147+F151+F154+F155+F159+F160+F167+F179+F180+F188+F195</f>
        <v>0</v>
      </c>
    </row>
    <row r="141" spans="1:6" ht="17.25" customHeight="1" thickBot="1">
      <c r="A141" s="4" t="s">
        <v>78</v>
      </c>
      <c r="B141" s="140"/>
      <c r="C141" s="142"/>
      <c r="D141" s="86"/>
      <c r="E141" s="144"/>
      <c r="F141" s="144"/>
    </row>
    <row r="142" spans="1:6" ht="17.25" customHeight="1" thickBot="1">
      <c r="A142" s="4" t="s">
        <v>150</v>
      </c>
      <c r="B142" s="87">
        <v>210</v>
      </c>
      <c r="C142" s="45">
        <f>C143+C146+C147</f>
        <v>24143700</v>
      </c>
      <c r="D142" s="24"/>
      <c r="E142" s="25"/>
      <c r="F142" s="25"/>
    </row>
    <row r="143" spans="1:6" ht="17.25" customHeight="1" thickBot="1">
      <c r="A143" s="2" t="s">
        <v>149</v>
      </c>
      <c r="B143" s="87">
        <v>211</v>
      </c>
      <c r="C143" s="42">
        <f>SUM(C144:C145)</f>
        <v>18525200</v>
      </c>
      <c r="D143" s="9"/>
      <c r="E143" s="87"/>
      <c r="F143" s="87"/>
    </row>
    <row r="144" spans="1:6" ht="17.25" customHeight="1" thickBot="1">
      <c r="A144" s="2" t="s">
        <v>153</v>
      </c>
      <c r="B144" s="87"/>
      <c r="C144" s="44">
        <f>C21+C82</f>
        <v>12479628</v>
      </c>
      <c r="D144" s="9"/>
      <c r="E144" s="87"/>
      <c r="F144" s="87"/>
    </row>
    <row r="145" spans="1:6" ht="17.25" customHeight="1" thickBot="1">
      <c r="A145" s="6" t="s">
        <v>151</v>
      </c>
      <c r="B145" s="79"/>
      <c r="C145" s="44">
        <f>C22+C83</f>
        <v>6045572</v>
      </c>
      <c r="D145" s="69"/>
      <c r="E145" s="79"/>
      <c r="F145" s="79"/>
    </row>
    <row r="146" spans="1:6" ht="17.25" customHeight="1" thickBot="1">
      <c r="A146" s="2" t="s">
        <v>79</v>
      </c>
      <c r="B146" s="87">
        <v>212</v>
      </c>
      <c r="C146" s="44">
        <f>C23+C84</f>
        <v>24000</v>
      </c>
      <c r="D146" s="9"/>
      <c r="E146" s="87"/>
      <c r="F146" s="87"/>
    </row>
    <row r="147" spans="1:6" ht="17.25" customHeight="1" thickBot="1">
      <c r="A147" s="2" t="s">
        <v>152</v>
      </c>
      <c r="B147" s="87">
        <v>213</v>
      </c>
      <c r="C147" s="42">
        <f>SUM(C148:C149)</f>
        <v>5594500</v>
      </c>
      <c r="D147" s="9"/>
      <c r="E147" s="87"/>
      <c r="F147" s="87"/>
    </row>
    <row r="148" spans="1:6" ht="17.25" customHeight="1" thickBot="1">
      <c r="A148" s="2" t="s">
        <v>153</v>
      </c>
      <c r="B148" s="87"/>
      <c r="C148" s="44">
        <f>C25+C86</f>
        <v>3768800</v>
      </c>
      <c r="D148" s="9"/>
      <c r="E148" s="87"/>
      <c r="F148" s="87"/>
    </row>
    <row r="149" spans="1:6" ht="17.25" customHeight="1" thickBot="1">
      <c r="A149" s="2" t="s">
        <v>151</v>
      </c>
      <c r="B149" s="87"/>
      <c r="C149" s="44">
        <f>C26+C87</f>
        <v>1825700</v>
      </c>
      <c r="D149" s="9"/>
      <c r="E149" s="87"/>
      <c r="F149" s="87"/>
    </row>
    <row r="150" spans="1:6" ht="17.25" customHeight="1" thickBot="1">
      <c r="A150" s="4" t="s">
        <v>154</v>
      </c>
      <c r="B150" s="87"/>
      <c r="C150" s="41">
        <f>C151+C154+C155+C159+C160+C167+C179+C180+C187</f>
        <v>2082085.2</v>
      </c>
      <c r="D150" s="9"/>
      <c r="E150" s="87"/>
      <c r="F150" s="87"/>
    </row>
    <row r="151" spans="1:6" ht="17.25" customHeight="1" thickBot="1">
      <c r="A151" s="2" t="s">
        <v>155</v>
      </c>
      <c r="B151" s="87">
        <v>221</v>
      </c>
      <c r="C151" s="44">
        <f>C28+C89</f>
        <v>63900</v>
      </c>
      <c r="D151" s="87"/>
      <c r="E151" s="87"/>
      <c r="F151" s="87"/>
    </row>
    <row r="152" spans="1:6" ht="17.25" customHeight="1" thickBot="1">
      <c r="A152" s="26" t="s">
        <v>156</v>
      </c>
      <c r="B152" s="87"/>
      <c r="C152" s="44">
        <f>C29+C90</f>
        <v>36000</v>
      </c>
      <c r="D152" s="87"/>
      <c r="E152" s="87"/>
      <c r="F152" s="87"/>
    </row>
    <row r="153" spans="1:6" ht="17.25" customHeight="1" thickBot="1">
      <c r="A153" s="26" t="s">
        <v>157</v>
      </c>
      <c r="B153" s="87"/>
      <c r="C153" s="42"/>
      <c r="D153" s="87"/>
      <c r="E153" s="87"/>
      <c r="F153" s="87"/>
    </row>
    <row r="154" spans="1:6" ht="17.25" customHeight="1" thickBot="1">
      <c r="A154" s="2" t="s">
        <v>80</v>
      </c>
      <c r="B154" s="87">
        <v>222</v>
      </c>
      <c r="C154" s="44">
        <f>C31+C92</f>
        <v>30700</v>
      </c>
      <c r="D154" s="87"/>
      <c r="E154" s="87"/>
      <c r="F154" s="87"/>
    </row>
    <row r="155" spans="1:6" ht="17.25" customHeight="1" thickBot="1">
      <c r="A155" s="2" t="s">
        <v>158</v>
      </c>
      <c r="B155" s="87">
        <v>223</v>
      </c>
      <c r="C155" s="42">
        <f>SUM(C156:C158)</f>
        <v>567500</v>
      </c>
      <c r="D155" s="87"/>
      <c r="E155" s="87"/>
      <c r="F155" s="87"/>
    </row>
    <row r="156" spans="1:6" ht="17.25" customHeight="1" thickBot="1">
      <c r="A156" s="26" t="s">
        <v>159</v>
      </c>
      <c r="B156" s="87"/>
      <c r="C156" s="44">
        <f>C33+C94</f>
        <v>415200</v>
      </c>
      <c r="D156" s="87"/>
      <c r="E156" s="87"/>
      <c r="F156" s="87"/>
    </row>
    <row r="157" spans="1:6" ht="17.25" customHeight="1" thickBot="1">
      <c r="A157" s="26" t="s">
        <v>160</v>
      </c>
      <c r="B157" s="87"/>
      <c r="C157" s="44">
        <f>C34+C95</f>
        <v>128100</v>
      </c>
      <c r="D157" s="87"/>
      <c r="E157" s="87"/>
      <c r="F157" s="87"/>
    </row>
    <row r="158" spans="1:6" ht="17.25" customHeight="1" thickBot="1">
      <c r="A158" s="26" t="s">
        <v>161</v>
      </c>
      <c r="B158" s="87"/>
      <c r="C158" s="44">
        <f>C35+C96</f>
        <v>24200</v>
      </c>
      <c r="D158" s="87"/>
      <c r="E158" s="87"/>
      <c r="F158" s="87"/>
    </row>
    <row r="159" spans="1:6" ht="17.25" customHeight="1" thickBot="1">
      <c r="A159" s="2" t="s">
        <v>81</v>
      </c>
      <c r="B159" s="87">
        <v>224</v>
      </c>
      <c r="C159" s="42"/>
      <c r="D159" s="87"/>
      <c r="E159" s="87"/>
      <c r="F159" s="87"/>
    </row>
    <row r="160" spans="1:6" ht="17.25" customHeight="1" thickBot="1">
      <c r="A160" s="2" t="s">
        <v>162</v>
      </c>
      <c r="B160" s="87">
        <v>225</v>
      </c>
      <c r="C160" s="42">
        <f>SUM(C161:C166)</f>
        <v>377800</v>
      </c>
      <c r="D160" s="87"/>
      <c r="E160" s="87"/>
      <c r="F160" s="87"/>
    </row>
    <row r="161" spans="1:6" ht="17.25" customHeight="1" thickBot="1">
      <c r="A161" s="26" t="s">
        <v>163</v>
      </c>
      <c r="B161" s="87"/>
      <c r="C161" s="44">
        <f aca="true" t="shared" si="0" ref="C161:C166">C38+C99</f>
        <v>42460.68</v>
      </c>
      <c r="D161" s="87"/>
      <c r="E161" s="87"/>
      <c r="F161" s="87"/>
    </row>
    <row r="162" spans="1:6" ht="17.25" customHeight="1" thickBot="1">
      <c r="A162" s="26" t="s">
        <v>164</v>
      </c>
      <c r="B162" s="87"/>
      <c r="C162" s="44">
        <f t="shared" si="0"/>
        <v>165000</v>
      </c>
      <c r="D162" s="87"/>
      <c r="E162" s="87"/>
      <c r="F162" s="87"/>
    </row>
    <row r="163" spans="1:6" ht="17.25" customHeight="1" thickBot="1">
      <c r="A163" s="40" t="s">
        <v>165</v>
      </c>
      <c r="B163" s="79"/>
      <c r="C163" s="44">
        <f t="shared" si="0"/>
        <v>0</v>
      </c>
      <c r="D163" s="79"/>
      <c r="E163" s="79"/>
      <c r="F163" s="79"/>
    </row>
    <row r="164" spans="1:6" ht="17.25" customHeight="1" thickBot="1">
      <c r="A164" s="40" t="s">
        <v>166</v>
      </c>
      <c r="B164" s="79"/>
      <c r="C164" s="44">
        <f t="shared" si="0"/>
        <v>122839.32</v>
      </c>
      <c r="D164" s="79"/>
      <c r="E164" s="79"/>
      <c r="F164" s="79"/>
    </row>
    <row r="165" spans="1:6" ht="17.25" customHeight="1" thickBot="1">
      <c r="A165" s="26" t="s">
        <v>167</v>
      </c>
      <c r="B165" s="87"/>
      <c r="C165" s="44">
        <f t="shared" si="0"/>
        <v>13000</v>
      </c>
      <c r="D165" s="87"/>
      <c r="E165" s="87"/>
      <c r="F165" s="87"/>
    </row>
    <row r="166" spans="1:6" ht="17.25" customHeight="1" thickBot="1">
      <c r="A166" s="26" t="s">
        <v>168</v>
      </c>
      <c r="B166" s="87"/>
      <c r="C166" s="44">
        <f t="shared" si="0"/>
        <v>34499.99999999999</v>
      </c>
      <c r="D166" s="87"/>
      <c r="E166" s="87"/>
      <c r="F166" s="87"/>
    </row>
    <row r="167" spans="1:6" ht="17.25" customHeight="1" thickBot="1">
      <c r="A167" s="2" t="s">
        <v>169</v>
      </c>
      <c r="B167" s="87">
        <v>226</v>
      </c>
      <c r="C167" s="42">
        <f>SUM(C168:C178)</f>
        <v>627100</v>
      </c>
      <c r="D167" s="87"/>
      <c r="E167" s="87"/>
      <c r="F167" s="87"/>
    </row>
    <row r="168" spans="1:6" ht="17.25" customHeight="1" thickBot="1">
      <c r="A168" s="26" t="s">
        <v>170</v>
      </c>
      <c r="B168" s="87"/>
      <c r="C168" s="44">
        <f>C45+C106</f>
        <v>0</v>
      </c>
      <c r="D168" s="87"/>
      <c r="E168" s="87"/>
      <c r="F168" s="87"/>
    </row>
    <row r="169" spans="1:6" ht="17.25" customHeight="1" thickBot="1">
      <c r="A169" s="26" t="s">
        <v>171</v>
      </c>
      <c r="B169" s="87"/>
      <c r="C169" s="44">
        <f aca="true" t="shared" si="1" ref="C169:C178">C46+C107</f>
        <v>0</v>
      </c>
      <c r="D169" s="87"/>
      <c r="E169" s="87"/>
      <c r="F169" s="87"/>
    </row>
    <row r="170" spans="1:6" ht="17.25" customHeight="1" thickBot="1">
      <c r="A170" s="26" t="s">
        <v>172</v>
      </c>
      <c r="B170" s="87"/>
      <c r="C170" s="44">
        <f t="shared" si="1"/>
        <v>1200</v>
      </c>
      <c r="D170" s="87"/>
      <c r="E170" s="87"/>
      <c r="F170" s="87"/>
    </row>
    <row r="171" spans="1:6" ht="17.25" customHeight="1" thickBot="1">
      <c r="A171" s="26" t="s">
        <v>173</v>
      </c>
      <c r="B171" s="87"/>
      <c r="C171" s="44">
        <f t="shared" si="1"/>
        <v>0</v>
      </c>
      <c r="D171" s="87"/>
      <c r="E171" s="87"/>
      <c r="F171" s="87"/>
    </row>
    <row r="172" spans="1:6" ht="17.25" customHeight="1" thickBot="1">
      <c r="A172" s="26" t="s">
        <v>174</v>
      </c>
      <c r="B172" s="87"/>
      <c r="C172" s="44">
        <f t="shared" si="1"/>
        <v>67300</v>
      </c>
      <c r="D172" s="87"/>
      <c r="E172" s="87"/>
      <c r="F172" s="87"/>
    </row>
    <row r="173" spans="1:6" ht="17.25" customHeight="1" thickBot="1">
      <c r="A173" s="26" t="s">
        <v>175</v>
      </c>
      <c r="B173" s="87"/>
      <c r="C173" s="44">
        <f t="shared" si="1"/>
        <v>155000</v>
      </c>
      <c r="D173" s="87"/>
      <c r="E173" s="87"/>
      <c r="F173" s="87"/>
    </row>
    <row r="174" spans="1:6" ht="17.25" customHeight="1" thickBot="1">
      <c r="A174" s="26" t="s">
        <v>176</v>
      </c>
      <c r="B174" s="87"/>
      <c r="C174" s="44">
        <f t="shared" si="1"/>
        <v>8849.4</v>
      </c>
      <c r="D174" s="87"/>
      <c r="E174" s="87"/>
      <c r="F174" s="87"/>
    </row>
    <row r="175" spans="1:6" ht="17.25" customHeight="1" thickBot="1">
      <c r="A175" s="26" t="s">
        <v>177</v>
      </c>
      <c r="B175" s="87"/>
      <c r="C175" s="44">
        <f t="shared" si="1"/>
        <v>25651.35</v>
      </c>
      <c r="D175" s="87"/>
      <c r="E175" s="87"/>
      <c r="F175" s="87"/>
    </row>
    <row r="176" spans="1:6" ht="17.25" customHeight="1" thickBot="1">
      <c r="A176" s="26" t="s">
        <v>178</v>
      </c>
      <c r="B176" s="87"/>
      <c r="C176" s="44">
        <f t="shared" si="1"/>
        <v>0</v>
      </c>
      <c r="D176" s="87"/>
      <c r="E176" s="87"/>
      <c r="F176" s="87"/>
    </row>
    <row r="177" spans="1:6" ht="17.25" customHeight="1" thickBot="1">
      <c r="A177" s="26" t="s">
        <v>179</v>
      </c>
      <c r="B177" s="87"/>
      <c r="C177" s="44">
        <f t="shared" si="1"/>
        <v>74000</v>
      </c>
      <c r="D177" s="87"/>
      <c r="E177" s="87"/>
      <c r="F177" s="87"/>
    </row>
    <row r="178" spans="1:6" ht="17.25" customHeight="1" thickBot="1">
      <c r="A178" s="26" t="s">
        <v>168</v>
      </c>
      <c r="B178" s="87"/>
      <c r="C178" s="44">
        <f t="shared" si="1"/>
        <v>295099.25</v>
      </c>
      <c r="D178" s="87"/>
      <c r="E178" s="87"/>
      <c r="F178" s="87"/>
    </row>
    <row r="179" spans="1:6" ht="17.25" customHeight="1" thickBot="1">
      <c r="A179" s="6" t="s">
        <v>82</v>
      </c>
      <c r="B179" s="79">
        <v>262</v>
      </c>
      <c r="C179" s="43"/>
      <c r="D179" s="69"/>
      <c r="E179" s="79"/>
      <c r="F179" s="79"/>
    </row>
    <row r="180" spans="1:6" ht="17.25" customHeight="1" thickBot="1">
      <c r="A180" s="2" t="s">
        <v>180</v>
      </c>
      <c r="B180" s="87">
        <v>290</v>
      </c>
      <c r="C180" s="42"/>
      <c r="D180" s="87"/>
      <c r="E180" s="87"/>
      <c r="F180" s="87"/>
    </row>
    <row r="181" spans="1:6" ht="17.25" customHeight="1" thickBot="1">
      <c r="A181" s="26" t="s">
        <v>181</v>
      </c>
      <c r="B181" s="87"/>
      <c r="C181" s="42"/>
      <c r="D181" s="87"/>
      <c r="E181" s="87"/>
      <c r="F181" s="87"/>
    </row>
    <row r="182" spans="1:6" ht="17.25" customHeight="1" thickBot="1">
      <c r="A182" s="26" t="s">
        <v>182</v>
      </c>
      <c r="B182" s="87"/>
      <c r="C182" s="42"/>
      <c r="D182" s="87"/>
      <c r="E182" s="87"/>
      <c r="F182" s="87"/>
    </row>
    <row r="183" spans="1:6" ht="17.25" customHeight="1" thickBot="1">
      <c r="A183" s="26" t="s">
        <v>183</v>
      </c>
      <c r="B183" s="87"/>
      <c r="C183" s="42"/>
      <c r="D183" s="87"/>
      <c r="E183" s="87"/>
      <c r="F183" s="87"/>
    </row>
    <row r="184" spans="1:6" ht="17.25" customHeight="1" thickBot="1">
      <c r="A184" s="26" t="s">
        <v>184</v>
      </c>
      <c r="B184" s="87"/>
      <c r="C184" s="42"/>
      <c r="D184" s="87"/>
      <c r="E184" s="87"/>
      <c r="F184" s="87"/>
    </row>
    <row r="185" spans="1:6" ht="17.25" customHeight="1" thickBot="1">
      <c r="A185" s="26" t="s">
        <v>185</v>
      </c>
      <c r="B185" s="87"/>
      <c r="C185" s="42"/>
      <c r="D185" s="87"/>
      <c r="E185" s="87"/>
      <c r="F185" s="87"/>
    </row>
    <row r="186" spans="1:6" ht="17.25" customHeight="1" thickBot="1">
      <c r="A186" s="26" t="s">
        <v>168</v>
      </c>
      <c r="B186" s="87"/>
      <c r="C186" s="42"/>
      <c r="D186" s="87"/>
      <c r="E186" s="87"/>
      <c r="F186" s="87"/>
    </row>
    <row r="187" spans="1:6" ht="17.25" customHeight="1" thickBot="1">
      <c r="A187" s="84" t="s">
        <v>186</v>
      </c>
      <c r="B187" s="87">
        <v>300</v>
      </c>
      <c r="C187" s="42">
        <f>C188+C194+C195</f>
        <v>415085.19999999995</v>
      </c>
      <c r="D187" s="87"/>
      <c r="E187" s="87"/>
      <c r="F187" s="87"/>
    </row>
    <row r="188" spans="1:6" ht="17.25" customHeight="1" thickBot="1">
      <c r="A188" s="6" t="s">
        <v>187</v>
      </c>
      <c r="B188" s="79">
        <v>310</v>
      </c>
      <c r="C188" s="43">
        <f>SUM(C189:C193)</f>
        <v>0</v>
      </c>
      <c r="D188" s="79"/>
      <c r="E188" s="79"/>
      <c r="F188" s="79"/>
    </row>
    <row r="189" spans="1:6" ht="17.25" customHeight="1" thickBot="1">
      <c r="A189" s="40" t="s">
        <v>188</v>
      </c>
      <c r="B189" s="79"/>
      <c r="C189" s="43">
        <f>C66+C127</f>
        <v>0</v>
      </c>
      <c r="D189" s="79"/>
      <c r="E189" s="79"/>
      <c r="F189" s="79"/>
    </row>
    <row r="190" spans="1:6" ht="17.25" customHeight="1" thickBot="1">
      <c r="A190" s="26" t="s">
        <v>189</v>
      </c>
      <c r="B190" s="87"/>
      <c r="C190" s="43">
        <f>C67+C128</f>
        <v>0</v>
      </c>
      <c r="D190" s="87"/>
      <c r="E190" s="87"/>
      <c r="F190" s="87"/>
    </row>
    <row r="191" spans="1:6" ht="17.25" customHeight="1" thickBot="1">
      <c r="A191" s="26" t="s">
        <v>190</v>
      </c>
      <c r="B191" s="87"/>
      <c r="C191" s="43">
        <f>C68+C129</f>
        <v>0</v>
      </c>
      <c r="D191" s="87"/>
      <c r="E191" s="87"/>
      <c r="F191" s="87"/>
    </row>
    <row r="192" spans="1:6" ht="17.25" customHeight="1" thickBot="1">
      <c r="A192" s="26" t="s">
        <v>191</v>
      </c>
      <c r="B192" s="87"/>
      <c r="C192" s="43">
        <f>C69+C130</f>
        <v>0</v>
      </c>
      <c r="D192" s="87"/>
      <c r="E192" s="87"/>
      <c r="F192" s="87"/>
    </row>
    <row r="193" spans="1:6" ht="17.25" customHeight="1" thickBot="1">
      <c r="A193" s="26" t="s">
        <v>192</v>
      </c>
      <c r="B193" s="87"/>
      <c r="C193" s="43">
        <f>C70+C131</f>
        <v>0</v>
      </c>
      <c r="D193" s="87"/>
      <c r="E193" s="87"/>
      <c r="F193" s="87"/>
    </row>
    <row r="194" spans="1:6" ht="17.25" customHeight="1" thickBot="1">
      <c r="A194" s="27" t="s">
        <v>193</v>
      </c>
      <c r="B194" s="87">
        <v>320</v>
      </c>
      <c r="C194" s="42"/>
      <c r="D194" s="87"/>
      <c r="E194" s="87"/>
      <c r="F194" s="87"/>
    </row>
    <row r="195" spans="1:6" ht="17.25" customHeight="1" thickBot="1">
      <c r="A195" s="2" t="s">
        <v>83</v>
      </c>
      <c r="B195" s="87">
        <v>340</v>
      </c>
      <c r="C195" s="42">
        <f>SUM(C196:C199)</f>
        <v>415085.19999999995</v>
      </c>
      <c r="D195" s="87"/>
      <c r="E195" s="87"/>
      <c r="F195" s="87"/>
    </row>
    <row r="196" spans="1:6" ht="17.25" customHeight="1" thickBot="1">
      <c r="A196" s="26" t="s">
        <v>194</v>
      </c>
      <c r="B196" s="5"/>
      <c r="C196" s="44">
        <f>C73+C134</f>
        <v>8000</v>
      </c>
      <c r="D196" s="5"/>
      <c r="E196" s="5"/>
      <c r="F196" s="5"/>
    </row>
    <row r="197" spans="1:6" ht="17.25" customHeight="1" thickBot="1">
      <c r="A197" s="26" t="s">
        <v>84</v>
      </c>
      <c r="B197" s="5"/>
      <c r="C197" s="44">
        <f>C74+C135</f>
        <v>35000</v>
      </c>
      <c r="D197" s="5"/>
      <c r="E197" s="5"/>
      <c r="F197" s="5"/>
    </row>
    <row r="198" spans="1:6" ht="17.25" customHeight="1" thickBot="1">
      <c r="A198" s="26" t="s">
        <v>195</v>
      </c>
      <c r="B198" s="5"/>
      <c r="C198" s="44">
        <f>C75+C136</f>
        <v>110421</v>
      </c>
      <c r="D198" s="5"/>
      <c r="E198" s="5"/>
      <c r="F198" s="5"/>
    </row>
    <row r="199" spans="1:6" ht="17.25" customHeight="1" thickBot="1">
      <c r="A199" s="26" t="s">
        <v>196</v>
      </c>
      <c r="B199" s="5"/>
      <c r="C199" s="44">
        <f>C76+C137</f>
        <v>261664.19999999998</v>
      </c>
      <c r="D199" s="5"/>
      <c r="E199" s="5"/>
      <c r="F199" s="5"/>
    </row>
    <row r="200" spans="1:6" ht="30" customHeight="1" thickBot="1">
      <c r="A200" s="133" t="s">
        <v>204</v>
      </c>
      <c r="B200" s="134"/>
      <c r="C200" s="134"/>
      <c r="D200" s="134"/>
      <c r="E200" s="134"/>
      <c r="F200" s="135"/>
    </row>
    <row r="201" spans="1:6" ht="64.5" customHeight="1" thickBot="1">
      <c r="A201" s="136" t="s">
        <v>216</v>
      </c>
      <c r="B201" s="137"/>
      <c r="C201" s="137"/>
      <c r="D201" s="137"/>
      <c r="E201" s="137"/>
      <c r="F201" s="138"/>
    </row>
    <row r="202" spans="1:6" ht="21" customHeight="1">
      <c r="A202" s="12" t="s">
        <v>77</v>
      </c>
      <c r="B202" s="139"/>
      <c r="C202" s="154">
        <f>C204+C208+C210</f>
        <v>8292500</v>
      </c>
      <c r="D202" s="85"/>
      <c r="E202" s="154"/>
      <c r="F202" s="143"/>
    </row>
    <row r="203" spans="1:6" ht="15.75" customHeight="1" thickBot="1">
      <c r="A203" s="4" t="s">
        <v>78</v>
      </c>
      <c r="B203" s="140"/>
      <c r="C203" s="155"/>
      <c r="D203" s="86"/>
      <c r="E203" s="155"/>
      <c r="F203" s="144"/>
    </row>
    <row r="204" spans="1:6" ht="18.75" customHeight="1" thickBot="1">
      <c r="A204" s="2" t="s">
        <v>198</v>
      </c>
      <c r="B204" s="87">
        <v>225</v>
      </c>
      <c r="C204" s="9">
        <f>SUM(C205:C207)</f>
        <v>1428000</v>
      </c>
      <c r="D204" s="9"/>
      <c r="E204" s="9"/>
      <c r="F204" s="87"/>
    </row>
    <row r="205" spans="1:6" ht="15.75" customHeight="1" thickBot="1">
      <c r="A205" s="26" t="s">
        <v>167</v>
      </c>
      <c r="B205" s="87"/>
      <c r="C205" s="9">
        <v>125000</v>
      </c>
      <c r="D205" s="9"/>
      <c r="E205" s="9"/>
      <c r="F205" s="87"/>
    </row>
    <row r="206" spans="1:6" ht="15.75" customHeight="1" thickBot="1">
      <c r="A206" s="26" t="s">
        <v>201</v>
      </c>
      <c r="B206" s="87"/>
      <c r="C206" s="9">
        <v>103000</v>
      </c>
      <c r="D206" s="9"/>
      <c r="E206" s="9"/>
      <c r="F206" s="87"/>
    </row>
    <row r="207" spans="1:6" ht="15.75" customHeight="1" thickBot="1">
      <c r="A207" s="26" t="s">
        <v>202</v>
      </c>
      <c r="B207" s="87"/>
      <c r="C207" s="9">
        <v>1200000</v>
      </c>
      <c r="D207" s="9"/>
      <c r="E207" s="9"/>
      <c r="F207" s="87"/>
    </row>
    <row r="208" spans="1:6" ht="15.75" customHeight="1" thickBot="1">
      <c r="A208" s="2" t="s">
        <v>180</v>
      </c>
      <c r="B208" s="87">
        <v>290</v>
      </c>
      <c r="C208" s="9">
        <f>C209</f>
        <v>5114500</v>
      </c>
      <c r="D208" s="9"/>
      <c r="E208" s="9"/>
      <c r="F208" s="87"/>
    </row>
    <row r="209" spans="1:6" ht="15.75" customHeight="1" thickBot="1">
      <c r="A209" s="26" t="s">
        <v>184</v>
      </c>
      <c r="B209" s="87"/>
      <c r="C209" s="9">
        <v>5114500</v>
      </c>
      <c r="D209" s="9"/>
      <c r="E209" s="9"/>
      <c r="F209" s="87"/>
    </row>
    <row r="210" spans="1:6" ht="15.75" customHeight="1" thickBot="1">
      <c r="A210" s="2" t="s">
        <v>187</v>
      </c>
      <c r="B210" s="87">
        <v>310</v>
      </c>
      <c r="C210" s="9">
        <f>SUM(C211:C212)</f>
        <v>1750000</v>
      </c>
      <c r="D210" s="9"/>
      <c r="E210" s="9"/>
      <c r="F210" s="87"/>
    </row>
    <row r="211" spans="1:6" ht="15.75" customHeight="1" thickBot="1">
      <c r="A211" s="26" t="s">
        <v>199</v>
      </c>
      <c r="B211" s="87"/>
      <c r="C211" s="9">
        <v>1250000</v>
      </c>
      <c r="D211" s="9"/>
      <c r="E211" s="9"/>
      <c r="F211" s="87"/>
    </row>
    <row r="212" spans="1:6" ht="15.75" customHeight="1" thickBot="1">
      <c r="A212" s="26" t="s">
        <v>200</v>
      </c>
      <c r="B212" s="87"/>
      <c r="C212" s="9">
        <v>500000</v>
      </c>
      <c r="D212" s="9"/>
      <c r="E212" s="9"/>
      <c r="F212" s="87"/>
    </row>
    <row r="213" spans="1:6" ht="72.75" customHeight="1" thickBot="1">
      <c r="A213" s="133" t="s">
        <v>203</v>
      </c>
      <c r="B213" s="134"/>
      <c r="C213" s="134"/>
      <c r="D213" s="134"/>
      <c r="E213" s="134"/>
      <c r="F213" s="135"/>
    </row>
    <row r="214" spans="1:6" ht="46.5" customHeight="1" thickBot="1">
      <c r="A214" s="136" t="s">
        <v>148</v>
      </c>
      <c r="B214" s="137"/>
      <c r="C214" s="137"/>
      <c r="D214" s="137"/>
      <c r="E214" s="137"/>
      <c r="F214" s="138"/>
    </row>
    <row r="215" spans="1:6" ht="30" customHeight="1" thickBot="1">
      <c r="A215" s="23" t="s">
        <v>77</v>
      </c>
      <c r="B215" s="139"/>
      <c r="C215" s="141"/>
      <c r="D215" s="85"/>
      <c r="E215" s="141">
        <f>E218+E221+E222+E226+E229+E230+E234+E235+E242+E254+E255+E262</f>
        <v>7348662</v>
      </c>
      <c r="F215" s="143">
        <f>F218+F221+F222+F226+F229+F230+F234+F235+F242+F254+F255+F263+F270</f>
        <v>0</v>
      </c>
    </row>
    <row r="216" spans="1:6" ht="18" customHeight="1" thickBot="1">
      <c r="A216" s="4" t="s">
        <v>78</v>
      </c>
      <c r="B216" s="140"/>
      <c r="C216" s="142"/>
      <c r="D216" s="86"/>
      <c r="E216" s="142"/>
      <c r="F216" s="144"/>
    </row>
    <row r="217" spans="1:6" ht="31.5" customHeight="1" thickBot="1">
      <c r="A217" s="4" t="s">
        <v>150</v>
      </c>
      <c r="B217" s="87">
        <v>210</v>
      </c>
      <c r="C217" s="45"/>
      <c r="D217" s="24"/>
      <c r="E217" s="45">
        <f>E218+E221+E222</f>
        <v>5158096.53</v>
      </c>
      <c r="F217" s="25"/>
    </row>
    <row r="218" spans="1:6" ht="18.75" customHeight="1" thickBot="1">
      <c r="A218" s="2" t="s">
        <v>149</v>
      </c>
      <c r="B218" s="87">
        <v>211</v>
      </c>
      <c r="C218" s="42"/>
      <c r="D218" s="9"/>
      <c r="E218" s="42">
        <f>SUM(E219:E220)</f>
        <v>3960366</v>
      </c>
      <c r="F218" s="87"/>
    </row>
    <row r="219" spans="1:6" ht="18" customHeight="1" thickBot="1">
      <c r="A219" s="2" t="s">
        <v>153</v>
      </c>
      <c r="B219" s="87"/>
      <c r="C219" s="44"/>
      <c r="D219" s="9"/>
      <c r="E219" s="44">
        <v>3053526</v>
      </c>
      <c r="F219" s="87"/>
    </row>
    <row r="220" spans="1:6" ht="20.25" customHeight="1" thickBot="1">
      <c r="A220" s="2" t="s">
        <v>151</v>
      </c>
      <c r="B220" s="87"/>
      <c r="C220" s="44"/>
      <c r="D220" s="9"/>
      <c r="E220" s="44">
        <v>906840</v>
      </c>
      <c r="F220" s="87"/>
    </row>
    <row r="221" spans="1:6" ht="18.75" customHeight="1" thickBot="1">
      <c r="A221" s="2" t="s">
        <v>79</v>
      </c>
      <c r="B221" s="87">
        <v>212</v>
      </c>
      <c r="C221" s="42"/>
      <c r="D221" s="9"/>
      <c r="E221" s="42">
        <v>1700</v>
      </c>
      <c r="F221" s="87"/>
    </row>
    <row r="222" spans="1:6" ht="19.5" customHeight="1" thickBot="1">
      <c r="A222" s="2" t="s">
        <v>152</v>
      </c>
      <c r="B222" s="87">
        <v>213</v>
      </c>
      <c r="C222" s="42"/>
      <c r="D222" s="9"/>
      <c r="E222" s="42">
        <f>SUM(E223:E224)</f>
        <v>1196030.53</v>
      </c>
      <c r="F222" s="87"/>
    </row>
    <row r="223" spans="1:6" ht="20.25" customHeight="1" thickBot="1">
      <c r="A223" s="2" t="s">
        <v>153</v>
      </c>
      <c r="B223" s="87"/>
      <c r="C223" s="44"/>
      <c r="D223" s="9"/>
      <c r="E223" s="44">
        <f>ROUND(E219*30.2%,0)</f>
        <v>922165</v>
      </c>
      <c r="F223" s="87"/>
    </row>
    <row r="224" spans="1:6" ht="20.25" customHeight="1" thickBot="1">
      <c r="A224" s="2" t="s">
        <v>151</v>
      </c>
      <c r="B224" s="87"/>
      <c r="C224" s="44"/>
      <c r="D224" s="9"/>
      <c r="E224" s="44">
        <f>ROUND(E220*30.2%,0)-0.47</f>
        <v>273865.53</v>
      </c>
      <c r="F224" s="87"/>
    </row>
    <row r="225" spans="1:6" ht="16.5" customHeight="1" thickBot="1">
      <c r="A225" s="4" t="s">
        <v>154</v>
      </c>
      <c r="B225" s="87"/>
      <c r="C225" s="41"/>
      <c r="D225" s="9"/>
      <c r="E225" s="41">
        <f>E226+E229+E230+E234+E235+E242+E254+E255+E262</f>
        <v>2190565.4699999997</v>
      </c>
      <c r="F225" s="87"/>
    </row>
    <row r="226" spans="1:6" ht="18.75" customHeight="1" thickBot="1">
      <c r="A226" s="2" t="s">
        <v>155</v>
      </c>
      <c r="B226" s="87">
        <v>221</v>
      </c>
      <c r="C226" s="42"/>
      <c r="D226" s="87"/>
      <c r="E226" s="42">
        <v>4500</v>
      </c>
      <c r="F226" s="87"/>
    </row>
    <row r="227" spans="1:6" ht="17.25" customHeight="1" thickBot="1">
      <c r="A227" s="26" t="s">
        <v>156</v>
      </c>
      <c r="B227" s="87"/>
      <c r="C227" s="42"/>
      <c r="D227" s="87"/>
      <c r="E227" s="42"/>
      <c r="F227" s="87"/>
    </row>
    <row r="228" spans="1:6" ht="18" customHeight="1" thickBot="1">
      <c r="A228" s="26" t="s">
        <v>157</v>
      </c>
      <c r="B228" s="87"/>
      <c r="C228" s="42"/>
      <c r="D228" s="87"/>
      <c r="E228" s="42"/>
      <c r="F228" s="87"/>
    </row>
    <row r="229" spans="1:6" ht="17.25" customHeight="1" thickBot="1">
      <c r="A229" s="2" t="s">
        <v>80</v>
      </c>
      <c r="B229" s="87">
        <v>222</v>
      </c>
      <c r="C229" s="42"/>
      <c r="D229" s="87"/>
      <c r="E229" s="42">
        <v>48000</v>
      </c>
      <c r="F229" s="87"/>
    </row>
    <row r="230" spans="1:6" ht="17.25" customHeight="1" thickBot="1">
      <c r="A230" s="2" t="s">
        <v>158</v>
      </c>
      <c r="B230" s="87">
        <v>223</v>
      </c>
      <c r="C230" s="42"/>
      <c r="D230" s="87"/>
      <c r="E230" s="42">
        <f>SUM(E231:E233)</f>
        <v>52600</v>
      </c>
      <c r="F230" s="87"/>
    </row>
    <row r="231" spans="1:6" ht="16.5" customHeight="1" thickBot="1">
      <c r="A231" s="26" t="s">
        <v>159</v>
      </c>
      <c r="B231" s="87"/>
      <c r="C231" s="42"/>
      <c r="D231" s="87"/>
      <c r="E231" s="42">
        <v>40200</v>
      </c>
      <c r="F231" s="87"/>
    </row>
    <row r="232" spans="1:6" ht="18.75" customHeight="1" thickBot="1">
      <c r="A232" s="40" t="s">
        <v>160</v>
      </c>
      <c r="B232" s="79"/>
      <c r="C232" s="43"/>
      <c r="D232" s="79"/>
      <c r="E232" s="43">
        <v>9300</v>
      </c>
      <c r="F232" s="79"/>
    </row>
    <row r="233" spans="1:6" ht="17.25" customHeight="1" thickBot="1">
      <c r="A233" s="26" t="s">
        <v>161</v>
      </c>
      <c r="B233" s="87"/>
      <c r="C233" s="42"/>
      <c r="D233" s="87"/>
      <c r="E233" s="42">
        <v>3100</v>
      </c>
      <c r="F233" s="87"/>
    </row>
    <row r="234" spans="1:6" ht="17.25" customHeight="1" thickBot="1">
      <c r="A234" s="2" t="s">
        <v>81</v>
      </c>
      <c r="B234" s="87">
        <v>224</v>
      </c>
      <c r="C234" s="42"/>
      <c r="D234" s="87"/>
      <c r="E234" s="42"/>
      <c r="F234" s="87"/>
    </row>
    <row r="235" spans="1:6" ht="16.5" customHeight="1" thickBot="1">
      <c r="A235" s="2" t="s">
        <v>162</v>
      </c>
      <c r="B235" s="87">
        <v>225</v>
      </c>
      <c r="C235" s="42"/>
      <c r="D235" s="87"/>
      <c r="E235" s="42">
        <f>SUM(E236:E241)</f>
        <v>26666.34</v>
      </c>
      <c r="F235" s="87"/>
    </row>
    <row r="236" spans="1:6" ht="18" customHeight="1" thickBot="1">
      <c r="A236" s="26" t="s">
        <v>163</v>
      </c>
      <c r="B236" s="87"/>
      <c r="C236" s="42"/>
      <c r="D236" s="87"/>
      <c r="E236" s="42"/>
      <c r="F236" s="87"/>
    </row>
    <row r="237" spans="1:6" ht="15.75" customHeight="1" thickBot="1">
      <c r="A237" s="26" t="s">
        <v>164</v>
      </c>
      <c r="B237" s="87"/>
      <c r="C237" s="42"/>
      <c r="D237" s="87"/>
      <c r="E237" s="42"/>
      <c r="F237" s="87"/>
    </row>
    <row r="238" spans="1:6" ht="15" customHeight="1" thickBot="1">
      <c r="A238" s="40" t="s">
        <v>165</v>
      </c>
      <c r="B238" s="79"/>
      <c r="C238" s="43"/>
      <c r="D238" s="79"/>
      <c r="E238" s="43"/>
      <c r="F238" s="79"/>
    </row>
    <row r="239" spans="1:6" ht="29.25" customHeight="1" thickBot="1">
      <c r="A239" s="40" t="s">
        <v>166</v>
      </c>
      <c r="B239" s="79"/>
      <c r="C239" s="43"/>
      <c r="D239" s="79"/>
      <c r="E239" s="43">
        <v>26666.34</v>
      </c>
      <c r="F239" s="79"/>
    </row>
    <row r="240" spans="1:6" ht="17.25" customHeight="1" thickBot="1">
      <c r="A240" s="26" t="s">
        <v>167</v>
      </c>
      <c r="B240" s="87"/>
      <c r="C240" s="42"/>
      <c r="D240" s="87"/>
      <c r="E240" s="42"/>
      <c r="F240" s="87"/>
    </row>
    <row r="241" spans="1:6" ht="16.5" customHeight="1" thickBot="1">
      <c r="A241" s="26" t="s">
        <v>168</v>
      </c>
      <c r="B241" s="87"/>
      <c r="C241" s="42"/>
      <c r="D241" s="87"/>
      <c r="E241" s="42"/>
      <c r="F241" s="87"/>
    </row>
    <row r="242" spans="1:6" ht="16.5" customHeight="1" thickBot="1">
      <c r="A242" s="2" t="s">
        <v>169</v>
      </c>
      <c r="B242" s="87">
        <v>226</v>
      </c>
      <c r="C242" s="42"/>
      <c r="D242" s="87"/>
      <c r="E242" s="42">
        <f>SUM(E243:E253)</f>
        <v>926372.86</v>
      </c>
      <c r="F242" s="87"/>
    </row>
    <row r="243" spans="1:6" ht="17.25" customHeight="1" thickBot="1">
      <c r="A243" s="26" t="s">
        <v>170</v>
      </c>
      <c r="B243" s="87"/>
      <c r="C243" s="42"/>
      <c r="D243" s="87"/>
      <c r="E243" s="42"/>
      <c r="F243" s="87"/>
    </row>
    <row r="244" spans="1:6" ht="14.25" customHeight="1" thickBot="1">
      <c r="A244" s="26" t="s">
        <v>171</v>
      </c>
      <c r="B244" s="87"/>
      <c r="C244" s="42"/>
      <c r="D244" s="87"/>
      <c r="E244" s="42"/>
      <c r="F244" s="87"/>
    </row>
    <row r="245" spans="1:6" ht="18.75" customHeight="1" thickBot="1">
      <c r="A245" s="26" t="s">
        <v>172</v>
      </c>
      <c r="B245" s="87"/>
      <c r="C245" s="42"/>
      <c r="D245" s="87"/>
      <c r="E245" s="42"/>
      <c r="F245" s="87"/>
    </row>
    <row r="246" spans="1:6" ht="28.5" customHeight="1" thickBot="1">
      <c r="A246" s="26" t="s">
        <v>173</v>
      </c>
      <c r="B246" s="87"/>
      <c r="C246" s="42"/>
      <c r="D246" s="87"/>
      <c r="E246" s="42">
        <v>47700</v>
      </c>
      <c r="F246" s="87"/>
    </row>
    <row r="247" spans="1:6" ht="19.5" customHeight="1" thickBot="1">
      <c r="A247" s="26" t="s">
        <v>174</v>
      </c>
      <c r="B247" s="87"/>
      <c r="C247" s="42"/>
      <c r="D247" s="87"/>
      <c r="E247" s="42">
        <v>391000</v>
      </c>
      <c r="F247" s="87"/>
    </row>
    <row r="248" spans="1:6" ht="18" customHeight="1" thickBot="1">
      <c r="A248" s="26" t="s">
        <v>175</v>
      </c>
      <c r="B248" s="87"/>
      <c r="C248" s="42"/>
      <c r="D248" s="87"/>
      <c r="E248" s="42">
        <v>169500</v>
      </c>
      <c r="F248" s="87"/>
    </row>
    <row r="249" spans="1:6" ht="17.25" customHeight="1" thickBot="1">
      <c r="A249" s="26" t="s">
        <v>176</v>
      </c>
      <c r="B249" s="87"/>
      <c r="C249" s="42"/>
      <c r="D249" s="87"/>
      <c r="E249" s="42">
        <v>254290</v>
      </c>
      <c r="F249" s="87"/>
    </row>
    <row r="250" spans="1:6" ht="18.75" customHeight="1" thickBot="1">
      <c r="A250" s="26" t="s">
        <v>177</v>
      </c>
      <c r="B250" s="87"/>
      <c r="C250" s="42"/>
      <c r="D250" s="87"/>
      <c r="E250" s="42">
        <f>4483.1+4750+4799.76+5600</f>
        <v>19632.86</v>
      </c>
      <c r="F250" s="87"/>
    </row>
    <row r="251" spans="1:6" ht="21" customHeight="1" thickBot="1">
      <c r="A251" s="26" t="s">
        <v>178</v>
      </c>
      <c r="B251" s="87"/>
      <c r="C251" s="42"/>
      <c r="D251" s="87"/>
      <c r="E251" s="42"/>
      <c r="F251" s="87"/>
    </row>
    <row r="252" spans="1:6" ht="18.75" customHeight="1" thickBot="1">
      <c r="A252" s="26" t="s">
        <v>179</v>
      </c>
      <c r="B252" s="87"/>
      <c r="C252" s="42"/>
      <c r="D252" s="87"/>
      <c r="E252" s="42">
        <v>36000</v>
      </c>
      <c r="F252" s="87"/>
    </row>
    <row r="253" spans="1:6" ht="18" customHeight="1" thickBot="1">
      <c r="A253" s="26" t="s">
        <v>168</v>
      </c>
      <c r="B253" s="87"/>
      <c r="C253" s="42"/>
      <c r="D253" s="87"/>
      <c r="E253" s="42">
        <f>926372.86-SUM(E243:E252)</f>
        <v>8250</v>
      </c>
      <c r="F253" s="87"/>
    </row>
    <row r="254" spans="1:6" ht="18.75" customHeight="1" thickBot="1">
      <c r="A254" s="2" t="s">
        <v>82</v>
      </c>
      <c r="B254" s="87">
        <v>262</v>
      </c>
      <c r="C254" s="42"/>
      <c r="D254" s="9"/>
      <c r="E254" s="42"/>
      <c r="F254" s="87"/>
    </row>
    <row r="255" spans="1:6" ht="18.75" customHeight="1" thickBot="1">
      <c r="A255" s="2" t="s">
        <v>180</v>
      </c>
      <c r="B255" s="87">
        <v>290</v>
      </c>
      <c r="C255" s="42"/>
      <c r="D255" s="87"/>
      <c r="E255" s="42">
        <f>SUM(E256:E261)</f>
        <v>20000</v>
      </c>
      <c r="F255" s="87"/>
    </row>
    <row r="256" spans="1:6" ht="18.75" customHeight="1" thickBot="1">
      <c r="A256" s="26" t="s">
        <v>181</v>
      </c>
      <c r="B256" s="87"/>
      <c r="C256" s="42"/>
      <c r="D256" s="87"/>
      <c r="E256" s="42">
        <v>14000</v>
      </c>
      <c r="F256" s="87"/>
    </row>
    <row r="257" spans="1:6" ht="18.75" customHeight="1" thickBot="1">
      <c r="A257" s="26" t="s">
        <v>182</v>
      </c>
      <c r="B257" s="87"/>
      <c r="C257" s="42"/>
      <c r="D257" s="87"/>
      <c r="E257" s="42"/>
      <c r="F257" s="87"/>
    </row>
    <row r="258" spans="1:6" ht="18.75" customHeight="1" thickBot="1">
      <c r="A258" s="26" t="s">
        <v>183</v>
      </c>
      <c r="B258" s="87"/>
      <c r="C258" s="42"/>
      <c r="D258" s="87"/>
      <c r="E258" s="42">
        <v>6000</v>
      </c>
      <c r="F258" s="87"/>
    </row>
    <row r="259" spans="1:6" ht="15" customHeight="1" thickBot="1">
      <c r="A259" s="26" t="s">
        <v>184</v>
      </c>
      <c r="B259" s="87"/>
      <c r="C259" s="42"/>
      <c r="D259" s="87"/>
      <c r="E259" s="42"/>
      <c r="F259" s="87"/>
    </row>
    <row r="260" spans="1:6" ht="15" customHeight="1" thickBot="1">
      <c r="A260" s="26" t="s">
        <v>185</v>
      </c>
      <c r="B260" s="87"/>
      <c r="C260" s="42"/>
      <c r="D260" s="87"/>
      <c r="E260" s="42"/>
      <c r="F260" s="87"/>
    </row>
    <row r="261" spans="1:6" ht="15.75" thickBot="1">
      <c r="A261" s="26" t="s">
        <v>168</v>
      </c>
      <c r="B261" s="87"/>
      <c r="C261" s="42"/>
      <c r="D261" s="87"/>
      <c r="E261" s="42"/>
      <c r="F261" s="87"/>
    </row>
    <row r="262" spans="1:6" ht="17.25" customHeight="1" thickBot="1">
      <c r="A262" s="84" t="s">
        <v>186</v>
      </c>
      <c r="B262" s="87">
        <v>300</v>
      </c>
      <c r="C262" s="42"/>
      <c r="D262" s="87"/>
      <c r="E262" s="42">
        <f>E263+E269+E270</f>
        <v>1112426.27</v>
      </c>
      <c r="F262" s="87"/>
    </row>
    <row r="263" spans="1:6" ht="18" customHeight="1" thickBot="1">
      <c r="A263" s="6" t="s">
        <v>187</v>
      </c>
      <c r="B263" s="79">
        <v>310</v>
      </c>
      <c r="C263" s="43"/>
      <c r="D263" s="79"/>
      <c r="E263" s="43">
        <f>SUM(E264:E268)</f>
        <v>1043000</v>
      </c>
      <c r="F263" s="79"/>
    </row>
    <row r="264" spans="1:6" ht="18.75" customHeight="1" thickBot="1">
      <c r="A264" s="40" t="s">
        <v>188</v>
      </c>
      <c r="B264" s="79"/>
      <c r="C264" s="43"/>
      <c r="D264" s="79"/>
      <c r="E264" s="43">
        <v>183000</v>
      </c>
      <c r="F264" s="79"/>
    </row>
    <row r="265" spans="1:6" ht="18" customHeight="1" thickBot="1">
      <c r="A265" s="26" t="s">
        <v>189</v>
      </c>
      <c r="B265" s="87"/>
      <c r="C265" s="42"/>
      <c r="D265" s="87"/>
      <c r="E265" s="42">
        <f>75000+385000</f>
        <v>460000</v>
      </c>
      <c r="F265" s="87"/>
    </row>
    <row r="266" spans="1:6" ht="20.25" customHeight="1" thickBot="1">
      <c r="A266" s="40" t="s">
        <v>190</v>
      </c>
      <c r="B266" s="79"/>
      <c r="C266" s="43"/>
      <c r="D266" s="79"/>
      <c r="E266" s="43"/>
      <c r="F266" s="79"/>
    </row>
    <row r="267" spans="1:6" ht="17.25" customHeight="1" thickBot="1">
      <c r="A267" s="26" t="s">
        <v>191</v>
      </c>
      <c r="B267" s="87"/>
      <c r="C267" s="42"/>
      <c r="D267" s="87"/>
      <c r="E267" s="42"/>
      <c r="F267" s="87"/>
    </row>
    <row r="268" spans="1:6" ht="18.75" customHeight="1" thickBot="1">
      <c r="A268" s="26" t="s">
        <v>192</v>
      </c>
      <c r="B268" s="87"/>
      <c r="C268" s="42"/>
      <c r="D268" s="87"/>
      <c r="E268" s="42">
        <v>400000</v>
      </c>
      <c r="F268" s="87"/>
    </row>
    <row r="269" spans="1:6" ht="15" customHeight="1" thickBot="1">
      <c r="A269" s="27" t="s">
        <v>193</v>
      </c>
      <c r="B269" s="87">
        <v>320</v>
      </c>
      <c r="C269" s="42"/>
      <c r="D269" s="87"/>
      <c r="E269" s="42"/>
      <c r="F269" s="87"/>
    </row>
    <row r="270" spans="1:6" ht="16.5" customHeight="1" thickBot="1">
      <c r="A270" s="2" t="s">
        <v>83</v>
      </c>
      <c r="B270" s="87">
        <v>340</v>
      </c>
      <c r="C270" s="42"/>
      <c r="D270" s="87"/>
      <c r="E270" s="42">
        <f>SUM(E271:E274)</f>
        <v>69426.27</v>
      </c>
      <c r="F270" s="87"/>
    </row>
    <row r="271" spans="1:6" ht="18" customHeight="1" thickBot="1">
      <c r="A271" s="26" t="s">
        <v>194</v>
      </c>
      <c r="B271" s="5"/>
      <c r="C271" s="44"/>
      <c r="D271" s="5"/>
      <c r="E271" s="44"/>
      <c r="F271" s="5"/>
    </row>
    <row r="272" spans="1:6" ht="15.75" thickBot="1">
      <c r="A272" s="26" t="s">
        <v>84</v>
      </c>
      <c r="B272" s="5"/>
      <c r="C272" s="44"/>
      <c r="D272" s="5"/>
      <c r="E272" s="44"/>
      <c r="F272" s="5"/>
    </row>
    <row r="273" spans="1:6" ht="18.75" customHeight="1" thickBot="1">
      <c r="A273" s="26" t="s">
        <v>195</v>
      </c>
      <c r="B273" s="5"/>
      <c r="C273" s="44"/>
      <c r="D273" s="5"/>
      <c r="E273" s="44">
        <v>57198</v>
      </c>
      <c r="F273" s="5"/>
    </row>
    <row r="274" spans="1:6" ht="15.75" thickBot="1">
      <c r="A274" s="26" t="s">
        <v>196</v>
      </c>
      <c r="B274" s="5"/>
      <c r="C274" s="44"/>
      <c r="D274" s="5"/>
      <c r="E274" s="44">
        <f>69426.27-E273</f>
        <v>12228.270000000004</v>
      </c>
      <c r="F274" s="5"/>
    </row>
    <row r="275" spans="1:6" ht="39" customHeight="1" thickBot="1">
      <c r="A275" s="136" t="s">
        <v>197</v>
      </c>
      <c r="B275" s="137"/>
      <c r="C275" s="137"/>
      <c r="D275" s="137"/>
      <c r="E275" s="137"/>
      <c r="F275" s="138"/>
    </row>
    <row r="276" spans="1:6" ht="26.25" customHeight="1" thickBot="1">
      <c r="A276" s="23" t="s">
        <v>77</v>
      </c>
      <c r="B276" s="139"/>
      <c r="C276" s="141"/>
      <c r="D276" s="85"/>
      <c r="E276" s="141">
        <f>E279+E282+E283+E287+E290+E291+E295+E296+E303+E315+E316+E323</f>
        <v>2720153.15</v>
      </c>
      <c r="F276" s="143">
        <f>F279+F282+F283+F287+F290+F291+F295+F296+F303+F315+F316+F324+F331</f>
        <v>0</v>
      </c>
    </row>
    <row r="277" spans="1:6" ht="15.75" thickBot="1">
      <c r="A277" s="4" t="s">
        <v>78</v>
      </c>
      <c r="B277" s="140"/>
      <c r="C277" s="142"/>
      <c r="D277" s="86"/>
      <c r="E277" s="142"/>
      <c r="F277" s="144"/>
    </row>
    <row r="278" spans="1:6" ht="31.5" customHeight="1" thickBot="1">
      <c r="A278" s="4" t="s">
        <v>150</v>
      </c>
      <c r="B278" s="87">
        <v>210</v>
      </c>
      <c r="C278" s="45"/>
      <c r="D278" s="24"/>
      <c r="E278" s="45">
        <f>E279+E282+E283</f>
        <v>2306976.38</v>
      </c>
      <c r="F278" s="25"/>
    </row>
    <row r="279" spans="1:6" ht="15.75" thickBot="1">
      <c r="A279" s="2" t="s">
        <v>149</v>
      </c>
      <c r="B279" s="87">
        <v>211</v>
      </c>
      <c r="C279" s="42"/>
      <c r="D279" s="9"/>
      <c r="E279" s="42">
        <f>SUM(E280:E281)</f>
        <v>1771851</v>
      </c>
      <c r="F279" s="87"/>
    </row>
    <row r="280" spans="1:6" ht="18" customHeight="1" thickBot="1">
      <c r="A280" s="2" t="s">
        <v>153</v>
      </c>
      <c r="B280" s="47"/>
      <c r="C280" s="44"/>
      <c r="D280" s="9"/>
      <c r="E280" s="44">
        <v>1394001</v>
      </c>
      <c r="F280" s="47"/>
    </row>
    <row r="281" spans="1:6" ht="15.75" thickBot="1">
      <c r="A281" s="2" t="s">
        <v>151</v>
      </c>
      <c r="B281" s="47"/>
      <c r="C281" s="44"/>
      <c r="D281" s="9"/>
      <c r="E281" s="44">
        <v>377850</v>
      </c>
      <c r="F281" s="47"/>
    </row>
    <row r="282" spans="1:6" ht="15.75" thickBot="1">
      <c r="A282" s="2" t="s">
        <v>79</v>
      </c>
      <c r="B282" s="47">
        <v>212</v>
      </c>
      <c r="C282" s="42"/>
      <c r="D282" s="9"/>
      <c r="E282" s="42"/>
      <c r="F282" s="47"/>
    </row>
    <row r="283" spans="1:6" ht="21" customHeight="1" thickBot="1">
      <c r="A283" s="2" t="s">
        <v>152</v>
      </c>
      <c r="B283" s="47">
        <v>213</v>
      </c>
      <c r="C283" s="42"/>
      <c r="D283" s="9"/>
      <c r="E283" s="42">
        <f>SUM(E284:E285)</f>
        <v>535125.38</v>
      </c>
      <c r="F283" s="47"/>
    </row>
    <row r="284" spans="1:6" ht="15.75" thickBot="1">
      <c r="A284" s="2" t="s">
        <v>153</v>
      </c>
      <c r="B284" s="47"/>
      <c r="C284" s="44"/>
      <c r="D284" s="9"/>
      <c r="E284" s="44">
        <f>ROUND(E280*30.2%,0)+26.38</f>
        <v>421014.38</v>
      </c>
      <c r="F284" s="47"/>
    </row>
    <row r="285" spans="1:6" ht="15.75" thickBot="1">
      <c r="A285" s="2" t="s">
        <v>151</v>
      </c>
      <c r="B285" s="47"/>
      <c r="C285" s="44"/>
      <c r="D285" s="9"/>
      <c r="E285" s="44">
        <f>ROUND(E281*30.2%,0)</f>
        <v>114111</v>
      </c>
      <c r="F285" s="47"/>
    </row>
    <row r="286" spans="1:6" ht="15.75" thickBot="1">
      <c r="A286" s="4" t="s">
        <v>154</v>
      </c>
      <c r="B286" s="47"/>
      <c r="C286" s="41"/>
      <c r="D286" s="9"/>
      <c r="E286" s="41">
        <f>E287+E290+E291+E295+E296+E303+E315+E316+E323</f>
        <v>413176.77</v>
      </c>
      <c r="F286" s="47"/>
    </row>
    <row r="287" spans="1:6" ht="15.75" thickBot="1">
      <c r="A287" s="2" t="s">
        <v>155</v>
      </c>
      <c r="B287" s="47">
        <v>221</v>
      </c>
      <c r="C287" s="42"/>
      <c r="D287" s="47"/>
      <c r="E287" s="42">
        <v>1440</v>
      </c>
      <c r="F287" s="47"/>
    </row>
    <row r="288" spans="1:6" ht="15.75" thickBot="1">
      <c r="A288" s="26" t="s">
        <v>156</v>
      </c>
      <c r="B288" s="47"/>
      <c r="C288" s="42"/>
      <c r="D288" s="47"/>
      <c r="E288" s="42"/>
      <c r="F288" s="47"/>
    </row>
    <row r="289" spans="1:6" ht="15.75" thickBot="1">
      <c r="A289" s="40" t="s">
        <v>157</v>
      </c>
      <c r="B289" s="48"/>
      <c r="C289" s="42"/>
      <c r="D289" s="48"/>
      <c r="E289" s="42"/>
      <c r="F289" s="48"/>
    </row>
    <row r="290" spans="1:6" ht="15.75" thickBot="1">
      <c r="A290" s="6" t="s">
        <v>80</v>
      </c>
      <c r="B290" s="48">
        <v>222</v>
      </c>
      <c r="C290" s="42"/>
      <c r="D290" s="48"/>
      <c r="E290" s="42"/>
      <c r="F290" s="48"/>
    </row>
    <row r="291" spans="1:6" ht="15.75" thickBot="1">
      <c r="A291" s="2" t="s">
        <v>158</v>
      </c>
      <c r="B291" s="47">
        <v>223</v>
      </c>
      <c r="C291" s="42"/>
      <c r="D291" s="47"/>
      <c r="E291" s="42">
        <f>SUM(E292:E294)</f>
        <v>17600</v>
      </c>
      <c r="F291" s="47"/>
    </row>
    <row r="292" spans="1:6" ht="15.75" thickBot="1">
      <c r="A292" s="26" t="s">
        <v>159</v>
      </c>
      <c r="B292" s="47"/>
      <c r="C292" s="42"/>
      <c r="D292" s="47"/>
      <c r="E292" s="42">
        <v>13400</v>
      </c>
      <c r="F292" s="47"/>
    </row>
    <row r="293" spans="1:6" ht="15.75" thickBot="1">
      <c r="A293" s="26" t="s">
        <v>160</v>
      </c>
      <c r="B293" s="47"/>
      <c r="C293" s="42"/>
      <c r="D293" s="47"/>
      <c r="E293" s="42">
        <v>3100</v>
      </c>
      <c r="F293" s="47"/>
    </row>
    <row r="294" spans="1:6" ht="15.75" thickBot="1">
      <c r="A294" s="26" t="s">
        <v>161</v>
      </c>
      <c r="B294" s="47"/>
      <c r="C294" s="42"/>
      <c r="D294" s="47"/>
      <c r="E294" s="42">
        <v>1100</v>
      </c>
      <c r="F294" s="47"/>
    </row>
    <row r="295" spans="1:6" ht="18" customHeight="1" thickBot="1">
      <c r="A295" s="2" t="s">
        <v>81</v>
      </c>
      <c r="B295" s="47">
        <v>224</v>
      </c>
      <c r="C295" s="42"/>
      <c r="D295" s="47"/>
      <c r="E295" s="42"/>
      <c r="F295" s="47"/>
    </row>
    <row r="296" spans="1:6" ht="18.75" customHeight="1" thickBot="1">
      <c r="A296" s="2" t="s">
        <v>162</v>
      </c>
      <c r="B296" s="47">
        <v>225</v>
      </c>
      <c r="C296" s="42"/>
      <c r="D296" s="47"/>
      <c r="E296" s="42">
        <f>SUM(E297:E302)</f>
        <v>9166.619999999999</v>
      </c>
      <c r="F296" s="47"/>
    </row>
    <row r="297" spans="1:6" ht="18" customHeight="1" thickBot="1">
      <c r="A297" s="26" t="s">
        <v>163</v>
      </c>
      <c r="B297" s="47"/>
      <c r="C297" s="42"/>
      <c r="D297" s="47"/>
      <c r="E297" s="42"/>
      <c r="F297" s="47"/>
    </row>
    <row r="298" spans="1:6" ht="15.75" customHeight="1" thickBot="1">
      <c r="A298" s="26" t="s">
        <v>164</v>
      </c>
      <c r="B298" s="47"/>
      <c r="C298" s="42"/>
      <c r="D298" s="47"/>
      <c r="E298" s="42"/>
      <c r="F298" s="47"/>
    </row>
    <row r="299" spans="1:6" ht="19.5" customHeight="1" thickBot="1">
      <c r="A299" s="26" t="s">
        <v>165</v>
      </c>
      <c r="B299" s="47"/>
      <c r="C299" s="43"/>
      <c r="D299" s="47"/>
      <c r="E299" s="43"/>
      <c r="F299" s="47"/>
    </row>
    <row r="300" spans="1:6" ht="33.75" customHeight="1" thickBot="1">
      <c r="A300" s="40" t="s">
        <v>166</v>
      </c>
      <c r="B300" s="48"/>
      <c r="C300" s="43"/>
      <c r="D300" s="48"/>
      <c r="E300" s="43">
        <v>4166.62</v>
      </c>
      <c r="F300" s="48"/>
    </row>
    <row r="301" spans="1:6" ht="15.75" thickBot="1">
      <c r="A301" s="26" t="s">
        <v>167</v>
      </c>
      <c r="B301" s="47"/>
      <c r="C301" s="42"/>
      <c r="D301" s="47"/>
      <c r="E301" s="42">
        <v>5000</v>
      </c>
      <c r="F301" s="47"/>
    </row>
    <row r="302" spans="1:6" ht="15.75" thickBot="1">
      <c r="A302" s="26" t="s">
        <v>168</v>
      </c>
      <c r="B302" s="47"/>
      <c r="C302" s="42"/>
      <c r="D302" s="47"/>
      <c r="E302" s="42"/>
      <c r="F302" s="47"/>
    </row>
    <row r="303" spans="1:6" ht="15.75" thickBot="1">
      <c r="A303" s="2" t="s">
        <v>169</v>
      </c>
      <c r="B303" s="47">
        <v>226</v>
      </c>
      <c r="C303" s="42"/>
      <c r="D303" s="47"/>
      <c r="E303" s="42">
        <f>SUM(E304:E314)</f>
        <v>138570.15</v>
      </c>
      <c r="F303" s="47"/>
    </row>
    <row r="304" spans="1:6" ht="15.75" thickBot="1">
      <c r="A304" s="26" t="s">
        <v>170</v>
      </c>
      <c r="B304" s="47"/>
      <c r="C304" s="42"/>
      <c r="D304" s="47"/>
      <c r="E304" s="42"/>
      <c r="F304" s="47"/>
    </row>
    <row r="305" spans="1:6" ht="15.75" thickBot="1">
      <c r="A305" s="26" t="s">
        <v>171</v>
      </c>
      <c r="B305" s="47"/>
      <c r="C305" s="42"/>
      <c r="D305" s="47"/>
      <c r="E305" s="42"/>
      <c r="F305" s="47"/>
    </row>
    <row r="306" spans="1:6" ht="15.75" customHeight="1" thickBot="1">
      <c r="A306" s="26" t="s">
        <v>172</v>
      </c>
      <c r="B306" s="47"/>
      <c r="C306" s="42"/>
      <c r="D306" s="47"/>
      <c r="E306" s="42"/>
      <c r="F306" s="47"/>
    </row>
    <row r="307" spans="1:6" ht="28.5" customHeight="1" thickBot="1">
      <c r="A307" s="26" t="s">
        <v>173</v>
      </c>
      <c r="B307" s="47"/>
      <c r="C307" s="42"/>
      <c r="D307" s="47"/>
      <c r="E307" s="42"/>
      <c r="F307" s="47"/>
    </row>
    <row r="308" spans="1:6" ht="15.75" customHeight="1" thickBot="1">
      <c r="A308" s="26" t="s">
        <v>174</v>
      </c>
      <c r="B308" s="47"/>
      <c r="C308" s="42"/>
      <c r="D308" s="47"/>
      <c r="E308" s="42"/>
      <c r="F308" s="47"/>
    </row>
    <row r="309" spans="1:6" ht="15.75" thickBot="1">
      <c r="A309" s="26" t="s">
        <v>175</v>
      </c>
      <c r="B309" s="47"/>
      <c r="C309" s="42"/>
      <c r="D309" s="47"/>
      <c r="E309" s="42">
        <v>57000</v>
      </c>
      <c r="F309" s="47"/>
    </row>
    <row r="310" spans="1:6" ht="15.75" thickBot="1">
      <c r="A310" s="26" t="s">
        <v>176</v>
      </c>
      <c r="B310" s="47"/>
      <c r="C310" s="42"/>
      <c r="D310" s="47"/>
      <c r="E310" s="42">
        <v>55710</v>
      </c>
      <c r="F310" s="47"/>
    </row>
    <row r="311" spans="1:6" ht="17.25" customHeight="1" thickBot="1">
      <c r="A311" s="26" t="s">
        <v>177</v>
      </c>
      <c r="B311" s="47"/>
      <c r="C311" s="42"/>
      <c r="D311" s="47"/>
      <c r="E311" s="42">
        <f>2831.66+1500+1628.49+1900</f>
        <v>7860.15</v>
      </c>
      <c r="F311" s="47"/>
    </row>
    <row r="312" spans="1:6" ht="15.75" thickBot="1">
      <c r="A312" s="26" t="s">
        <v>178</v>
      </c>
      <c r="B312" s="47"/>
      <c r="C312" s="42"/>
      <c r="D312" s="47"/>
      <c r="E312" s="42"/>
      <c r="F312" s="47"/>
    </row>
    <row r="313" spans="1:6" ht="15.75" thickBot="1">
      <c r="A313" s="26" t="s">
        <v>179</v>
      </c>
      <c r="B313" s="47"/>
      <c r="C313" s="42"/>
      <c r="D313" s="47"/>
      <c r="E313" s="42">
        <v>18000</v>
      </c>
      <c r="F313" s="47"/>
    </row>
    <row r="314" spans="1:6" ht="15.75" thickBot="1">
      <c r="A314" s="26" t="s">
        <v>168</v>
      </c>
      <c r="B314" s="47"/>
      <c r="C314" s="42"/>
      <c r="D314" s="47"/>
      <c r="E314" s="42"/>
      <c r="F314" s="47"/>
    </row>
    <row r="315" spans="1:6" ht="15" customHeight="1" thickBot="1">
      <c r="A315" s="2" t="s">
        <v>82</v>
      </c>
      <c r="B315" s="47">
        <v>262</v>
      </c>
      <c r="C315" s="42"/>
      <c r="D315" s="9"/>
      <c r="E315" s="42"/>
      <c r="F315" s="47"/>
    </row>
    <row r="316" spans="1:6" ht="15.75" thickBot="1">
      <c r="A316" s="2" t="s">
        <v>180</v>
      </c>
      <c r="B316" s="47">
        <v>290</v>
      </c>
      <c r="C316" s="42"/>
      <c r="D316" s="47"/>
      <c r="E316" s="42"/>
      <c r="F316" s="47"/>
    </row>
    <row r="317" spans="1:6" ht="15.75" thickBot="1">
      <c r="A317" s="40" t="s">
        <v>181</v>
      </c>
      <c r="B317" s="48"/>
      <c r="C317" s="42"/>
      <c r="D317" s="48"/>
      <c r="E317" s="42"/>
      <c r="F317" s="48"/>
    </row>
    <row r="318" spans="1:6" ht="15.75" thickBot="1">
      <c r="A318" s="40" t="s">
        <v>182</v>
      </c>
      <c r="B318" s="48"/>
      <c r="C318" s="42"/>
      <c r="D318" s="48"/>
      <c r="E318" s="42"/>
      <c r="F318" s="48"/>
    </row>
    <row r="319" spans="1:6" ht="16.5" customHeight="1" thickBot="1">
      <c r="A319" s="26" t="s">
        <v>183</v>
      </c>
      <c r="B319" s="47"/>
      <c r="C319" s="42"/>
      <c r="D319" s="47"/>
      <c r="E319" s="42"/>
      <c r="F319" s="47"/>
    </row>
    <row r="320" spans="1:6" ht="15.75" thickBot="1">
      <c r="A320" s="26" t="s">
        <v>184</v>
      </c>
      <c r="B320" s="47"/>
      <c r="C320" s="42"/>
      <c r="D320" s="47"/>
      <c r="E320" s="42"/>
      <c r="F320" s="47"/>
    </row>
    <row r="321" spans="1:6" ht="15.75" thickBot="1">
      <c r="A321" s="26" t="s">
        <v>185</v>
      </c>
      <c r="B321" s="47"/>
      <c r="C321" s="42"/>
      <c r="D321" s="47"/>
      <c r="E321" s="42"/>
      <c r="F321" s="47"/>
    </row>
    <row r="322" spans="1:6" ht="15.75" thickBot="1">
      <c r="A322" s="26" t="s">
        <v>168</v>
      </c>
      <c r="B322" s="47"/>
      <c r="C322" s="42"/>
      <c r="D322" s="47"/>
      <c r="E322" s="42"/>
      <c r="F322" s="47"/>
    </row>
    <row r="323" spans="1:6" ht="29.25" thickBot="1">
      <c r="A323" s="46" t="s">
        <v>186</v>
      </c>
      <c r="B323" s="47">
        <v>300</v>
      </c>
      <c r="C323" s="42"/>
      <c r="D323" s="47"/>
      <c r="E323" s="42">
        <f>E324+E330+E331</f>
        <v>246400</v>
      </c>
      <c r="F323" s="47"/>
    </row>
    <row r="324" spans="1:6" ht="18" customHeight="1" thickBot="1">
      <c r="A324" s="2" t="s">
        <v>187</v>
      </c>
      <c r="B324" s="47">
        <v>310</v>
      </c>
      <c r="C324" s="43"/>
      <c r="D324" s="47"/>
      <c r="E324" s="43">
        <f>SUM(E325:E329)</f>
        <v>246400</v>
      </c>
      <c r="F324" s="47"/>
    </row>
    <row r="325" spans="1:6" ht="15.75" thickBot="1">
      <c r="A325" s="26" t="s">
        <v>188</v>
      </c>
      <c r="B325" s="47"/>
      <c r="C325" s="43"/>
      <c r="D325" s="47"/>
      <c r="E325" s="43">
        <v>219600</v>
      </c>
      <c r="F325" s="47"/>
    </row>
    <row r="326" spans="1:6" ht="15.75" thickBot="1">
      <c r="A326" s="26" t="s">
        <v>189</v>
      </c>
      <c r="B326" s="47"/>
      <c r="C326" s="42"/>
      <c r="D326" s="47"/>
      <c r="E326" s="42">
        <f>6000+20800</f>
        <v>26800</v>
      </c>
      <c r="F326" s="47"/>
    </row>
    <row r="327" spans="1:6" ht="15.75" thickBot="1">
      <c r="A327" s="26" t="s">
        <v>190</v>
      </c>
      <c r="B327" s="47"/>
      <c r="C327" s="42"/>
      <c r="D327" s="47"/>
      <c r="E327" s="42"/>
      <c r="F327" s="47"/>
    </row>
    <row r="328" spans="1:6" ht="17.25" customHeight="1" thickBot="1">
      <c r="A328" s="26" t="s">
        <v>191</v>
      </c>
      <c r="B328" s="47"/>
      <c r="C328" s="42"/>
      <c r="D328" s="47"/>
      <c r="E328" s="42"/>
      <c r="F328" s="47"/>
    </row>
    <row r="329" spans="1:6" ht="15.75" thickBot="1">
      <c r="A329" s="26" t="s">
        <v>192</v>
      </c>
      <c r="B329" s="47"/>
      <c r="C329" s="42"/>
      <c r="D329" s="47"/>
      <c r="E329" s="42"/>
      <c r="F329" s="47"/>
    </row>
    <row r="330" spans="1:6" ht="16.5" customHeight="1" thickBot="1">
      <c r="A330" s="27" t="s">
        <v>193</v>
      </c>
      <c r="B330" s="47">
        <v>320</v>
      </c>
      <c r="C330" s="42"/>
      <c r="D330" s="47"/>
      <c r="E330" s="42"/>
      <c r="F330" s="47"/>
    </row>
    <row r="331" spans="1:6" ht="15.75" customHeight="1" thickBot="1">
      <c r="A331" s="2" t="s">
        <v>83</v>
      </c>
      <c r="B331" s="47">
        <v>340</v>
      </c>
      <c r="C331" s="42"/>
      <c r="D331" s="47"/>
      <c r="E331" s="42">
        <f>SUM(E332:E335)</f>
        <v>0</v>
      </c>
      <c r="F331" s="47"/>
    </row>
    <row r="332" spans="1:6" ht="17.25" customHeight="1" thickBot="1">
      <c r="A332" s="26" t="s">
        <v>194</v>
      </c>
      <c r="B332" s="5"/>
      <c r="C332" s="44"/>
      <c r="D332" s="5"/>
      <c r="E332" s="44"/>
      <c r="F332" s="5"/>
    </row>
    <row r="333" spans="1:6" ht="15.75" thickBot="1">
      <c r="A333" s="26" t="s">
        <v>84</v>
      </c>
      <c r="B333" s="5"/>
      <c r="C333" s="44"/>
      <c r="D333" s="5"/>
      <c r="E333" s="44"/>
      <c r="F333" s="5"/>
    </row>
    <row r="334" spans="1:6" ht="18" customHeight="1" thickBot="1">
      <c r="A334" s="26" t="s">
        <v>195</v>
      </c>
      <c r="B334" s="5"/>
      <c r="C334" s="44"/>
      <c r="D334" s="5"/>
      <c r="E334" s="44"/>
      <c r="F334" s="5"/>
    </row>
    <row r="335" spans="1:6" ht="15.75" thickBot="1">
      <c r="A335" s="26" t="s">
        <v>196</v>
      </c>
      <c r="B335" s="5"/>
      <c r="C335" s="44"/>
      <c r="D335" s="5"/>
      <c r="E335" s="44"/>
      <c r="F335" s="5"/>
    </row>
    <row r="336" spans="1:6" ht="37.5" customHeight="1" thickBot="1">
      <c r="A336" s="136" t="s">
        <v>206</v>
      </c>
      <c r="B336" s="137"/>
      <c r="C336" s="137"/>
      <c r="D336" s="137"/>
      <c r="E336" s="137"/>
      <c r="F336" s="138"/>
    </row>
    <row r="337" spans="1:6" ht="18" customHeight="1" thickBot="1">
      <c r="A337" s="23" t="s">
        <v>77</v>
      </c>
      <c r="B337" s="139"/>
      <c r="C337" s="154"/>
      <c r="D337" s="21"/>
      <c r="E337" s="141">
        <f>E340+E343+E344+E348+E351+E352+E356+E357+E364+E376+E377+E384</f>
        <v>8331468.24</v>
      </c>
      <c r="F337" s="143">
        <f>F340+F343+F344+F348+F351+F352+F356+F357+F364+F376+F377+F385+F392</f>
        <v>0</v>
      </c>
    </row>
    <row r="338" spans="1:6" ht="15.75" thickBot="1">
      <c r="A338" s="4" t="s">
        <v>78</v>
      </c>
      <c r="B338" s="140"/>
      <c r="C338" s="155"/>
      <c r="D338" s="22"/>
      <c r="E338" s="142"/>
      <c r="F338" s="144"/>
    </row>
    <row r="339" spans="1:6" ht="19.5" customHeight="1" thickBot="1">
      <c r="A339" s="4" t="s">
        <v>150</v>
      </c>
      <c r="B339" s="3">
        <v>210</v>
      </c>
      <c r="C339" s="24"/>
      <c r="D339" s="24"/>
      <c r="E339" s="45">
        <f>E340+E343+E344</f>
        <v>4129115.88</v>
      </c>
      <c r="F339" s="25"/>
    </row>
    <row r="340" spans="1:6" ht="15.75" thickBot="1">
      <c r="A340" s="2" t="s">
        <v>149</v>
      </c>
      <c r="B340" s="3">
        <v>211</v>
      </c>
      <c r="C340" s="9"/>
      <c r="D340" s="9"/>
      <c r="E340" s="42">
        <f>SUM(E341:E342)</f>
        <v>3171363.96</v>
      </c>
      <c r="F340" s="3"/>
    </row>
    <row r="341" spans="1:6" ht="15.75" thickBot="1">
      <c r="A341" s="2" t="s">
        <v>153</v>
      </c>
      <c r="B341" s="3"/>
      <c r="C341" s="9"/>
      <c r="D341" s="9"/>
      <c r="E341" s="44">
        <f>1534503.96+553350</f>
        <v>2087853.96</v>
      </c>
      <c r="F341" s="3"/>
    </row>
    <row r="342" spans="1:6" ht="15.75" thickBot="1">
      <c r="A342" s="2" t="s">
        <v>151</v>
      </c>
      <c r="B342" s="3"/>
      <c r="C342" s="9"/>
      <c r="D342" s="9"/>
      <c r="E342" s="44">
        <f>604560+478950</f>
        <v>1083510</v>
      </c>
      <c r="F342" s="3"/>
    </row>
    <row r="343" spans="1:6" ht="15.75" thickBot="1">
      <c r="A343" s="2" t="s">
        <v>79</v>
      </c>
      <c r="B343" s="3">
        <v>212</v>
      </c>
      <c r="C343" s="9"/>
      <c r="D343" s="9"/>
      <c r="E343" s="42"/>
      <c r="F343" s="3"/>
    </row>
    <row r="344" spans="1:6" ht="18" customHeight="1" thickBot="1">
      <c r="A344" s="2" t="s">
        <v>152</v>
      </c>
      <c r="B344" s="3">
        <v>213</v>
      </c>
      <c r="C344" s="15"/>
      <c r="D344" s="9"/>
      <c r="E344" s="42">
        <f>SUM(E345:E346)</f>
        <v>957751.92</v>
      </c>
      <c r="F344" s="3"/>
    </row>
    <row r="345" spans="1:6" ht="15.75" thickBot="1">
      <c r="A345" s="2" t="s">
        <v>153</v>
      </c>
      <c r="B345" s="3"/>
      <c r="C345" s="15"/>
      <c r="D345" s="9"/>
      <c r="E345" s="44">
        <f>ROUND(E341*30.2%,0)-0.08</f>
        <v>630531.92</v>
      </c>
      <c r="F345" s="3"/>
    </row>
    <row r="346" spans="1:6" ht="15.75" thickBot="1">
      <c r="A346" s="2" t="s">
        <v>151</v>
      </c>
      <c r="B346" s="3"/>
      <c r="C346" s="15"/>
      <c r="D346" s="9"/>
      <c r="E346" s="44">
        <f>ROUND(E342*30.2%,0)</f>
        <v>327220</v>
      </c>
      <c r="F346" s="3"/>
    </row>
    <row r="347" spans="1:6" ht="15.75" thickBot="1">
      <c r="A347" s="4" t="s">
        <v>154</v>
      </c>
      <c r="B347" s="3"/>
      <c r="C347" s="15"/>
      <c r="D347" s="9"/>
      <c r="E347" s="41">
        <f>E348+E351+E352+E356+E357+E364+E376+E377+E384</f>
        <v>4202352.36</v>
      </c>
      <c r="F347" s="3"/>
    </row>
    <row r="348" spans="1:6" ht="15.75" thickBot="1">
      <c r="A348" s="2" t="s">
        <v>155</v>
      </c>
      <c r="B348" s="3">
        <v>221</v>
      </c>
      <c r="C348" s="3"/>
      <c r="D348" s="3"/>
      <c r="E348" s="42"/>
      <c r="F348" s="3"/>
    </row>
    <row r="349" spans="1:6" ht="15.75" thickBot="1">
      <c r="A349" s="26" t="s">
        <v>156</v>
      </c>
      <c r="B349" s="3"/>
      <c r="C349" s="3"/>
      <c r="D349" s="3"/>
      <c r="E349" s="42"/>
      <c r="F349" s="3"/>
    </row>
    <row r="350" spans="1:6" ht="15.75" thickBot="1">
      <c r="A350" s="40" t="s">
        <v>157</v>
      </c>
      <c r="B350" s="19"/>
      <c r="C350" s="19"/>
      <c r="D350" s="19"/>
      <c r="E350" s="42"/>
      <c r="F350" s="19"/>
    </row>
    <row r="351" spans="1:6" ht="15.75" thickBot="1">
      <c r="A351" s="6" t="s">
        <v>80</v>
      </c>
      <c r="B351" s="19">
        <v>222</v>
      </c>
      <c r="C351" s="19"/>
      <c r="D351" s="19"/>
      <c r="E351" s="42"/>
      <c r="F351" s="19"/>
    </row>
    <row r="352" spans="1:6" ht="15.75" thickBot="1">
      <c r="A352" s="2" t="s">
        <v>158</v>
      </c>
      <c r="B352" s="3">
        <v>223</v>
      </c>
      <c r="C352" s="3"/>
      <c r="D352" s="3"/>
      <c r="E352" s="42">
        <f>SUM(E353:E355)</f>
        <v>120900</v>
      </c>
      <c r="F352" s="3"/>
    </row>
    <row r="353" spans="1:6" ht="15.75" thickBot="1">
      <c r="A353" s="26" t="s">
        <v>159</v>
      </c>
      <c r="B353" s="3"/>
      <c r="C353" s="3"/>
      <c r="D353" s="3"/>
      <c r="E353" s="42">
        <v>107200</v>
      </c>
      <c r="F353" s="3"/>
    </row>
    <row r="354" spans="1:6" ht="15.75" thickBot="1">
      <c r="A354" s="26" t="s">
        <v>160</v>
      </c>
      <c r="B354" s="3"/>
      <c r="C354" s="3"/>
      <c r="D354" s="3"/>
      <c r="E354" s="42">
        <v>9500</v>
      </c>
      <c r="F354" s="3"/>
    </row>
    <row r="355" spans="1:6" ht="15.75" thickBot="1">
      <c r="A355" s="26" t="s">
        <v>161</v>
      </c>
      <c r="B355" s="3"/>
      <c r="C355" s="3"/>
      <c r="D355" s="3"/>
      <c r="E355" s="42">
        <v>4200</v>
      </c>
      <c r="F355" s="3"/>
    </row>
    <row r="356" spans="1:6" ht="18.75" customHeight="1" thickBot="1">
      <c r="A356" s="2" t="s">
        <v>81</v>
      </c>
      <c r="B356" s="3">
        <v>224</v>
      </c>
      <c r="C356" s="3"/>
      <c r="D356" s="3"/>
      <c r="E356" s="42"/>
      <c r="F356" s="3"/>
    </row>
    <row r="357" spans="1:6" ht="18" customHeight="1" thickBot="1">
      <c r="A357" s="2" t="s">
        <v>162</v>
      </c>
      <c r="B357" s="3">
        <v>225</v>
      </c>
      <c r="C357" s="3"/>
      <c r="D357" s="3"/>
      <c r="E357" s="42">
        <f>SUM(E358:E363)</f>
        <v>59770.45</v>
      </c>
      <c r="F357" s="3"/>
    </row>
    <row r="358" spans="1:6" ht="18.75" customHeight="1" thickBot="1">
      <c r="A358" s="26" t="s">
        <v>163</v>
      </c>
      <c r="B358" s="3"/>
      <c r="C358" s="3"/>
      <c r="D358" s="3"/>
      <c r="E358" s="42"/>
      <c r="F358" s="3"/>
    </row>
    <row r="359" spans="1:6" ht="15" customHeight="1" thickBot="1">
      <c r="A359" s="26" t="s">
        <v>164</v>
      </c>
      <c r="B359" s="3"/>
      <c r="C359" s="3"/>
      <c r="D359" s="3"/>
      <c r="E359" s="42">
        <v>20000</v>
      </c>
      <c r="F359" s="3"/>
    </row>
    <row r="360" spans="1:6" ht="15.75" customHeight="1" thickBot="1">
      <c r="A360" s="26" t="s">
        <v>165</v>
      </c>
      <c r="B360" s="3"/>
      <c r="C360" s="3"/>
      <c r="D360" s="3"/>
      <c r="E360" s="43"/>
      <c r="F360" s="3"/>
    </row>
    <row r="361" spans="1:6" ht="27" customHeight="1" thickBot="1">
      <c r="A361" s="26" t="s">
        <v>166</v>
      </c>
      <c r="B361" s="3"/>
      <c r="C361" s="3"/>
      <c r="D361" s="3"/>
      <c r="E361" s="43">
        <v>31770.45</v>
      </c>
      <c r="F361" s="3"/>
    </row>
    <row r="362" spans="1:6" ht="15.75" thickBot="1">
      <c r="A362" s="26" t="s">
        <v>167</v>
      </c>
      <c r="B362" s="3"/>
      <c r="C362" s="3"/>
      <c r="D362" s="3"/>
      <c r="E362" s="42">
        <v>8000</v>
      </c>
      <c r="F362" s="3"/>
    </row>
    <row r="363" spans="1:6" ht="15.75" thickBot="1">
      <c r="A363" s="26" t="s">
        <v>168</v>
      </c>
      <c r="B363" s="3"/>
      <c r="C363" s="3"/>
      <c r="D363" s="3"/>
      <c r="E363" s="42"/>
      <c r="F363" s="3"/>
    </row>
    <row r="364" spans="1:6" ht="15.75" thickBot="1">
      <c r="A364" s="2" t="s">
        <v>169</v>
      </c>
      <c r="B364" s="3">
        <v>226</v>
      </c>
      <c r="C364" s="3"/>
      <c r="D364" s="3"/>
      <c r="E364" s="42">
        <f>SUM(E365:E375)</f>
        <v>2508120.62</v>
      </c>
      <c r="F364" s="3"/>
    </row>
    <row r="365" spans="1:6" ht="15.75" thickBot="1">
      <c r="A365" s="26" t="s">
        <v>170</v>
      </c>
      <c r="B365" s="3"/>
      <c r="C365" s="3"/>
      <c r="D365" s="3"/>
      <c r="E365" s="42">
        <v>500000</v>
      </c>
      <c r="F365" s="3"/>
    </row>
    <row r="366" spans="1:6" ht="15.75" thickBot="1">
      <c r="A366" s="26" t="s">
        <v>171</v>
      </c>
      <c r="B366" s="3"/>
      <c r="C366" s="3"/>
      <c r="D366" s="3"/>
      <c r="E366" s="42">
        <v>740700</v>
      </c>
      <c r="F366" s="3"/>
    </row>
    <row r="367" spans="1:6" ht="18" customHeight="1" thickBot="1">
      <c r="A367" s="26" t="s">
        <v>172</v>
      </c>
      <c r="B367" s="3"/>
      <c r="C367" s="3"/>
      <c r="D367" s="3"/>
      <c r="E367" s="42"/>
      <c r="F367" s="3"/>
    </row>
    <row r="368" spans="1:6" ht="34.5" customHeight="1" thickBot="1">
      <c r="A368" s="26" t="s">
        <v>173</v>
      </c>
      <c r="B368" s="3"/>
      <c r="C368" s="3"/>
      <c r="D368" s="3"/>
      <c r="E368" s="42"/>
      <c r="F368" s="3"/>
    </row>
    <row r="369" spans="1:6" ht="19.5" customHeight="1" thickBot="1">
      <c r="A369" s="26" t="s">
        <v>174</v>
      </c>
      <c r="B369" s="3"/>
      <c r="C369" s="3"/>
      <c r="D369" s="3"/>
      <c r="E369" s="42">
        <f>40000+216000</f>
        <v>256000</v>
      </c>
      <c r="F369" s="3"/>
    </row>
    <row r="370" spans="1:6" ht="15.75" thickBot="1">
      <c r="A370" s="26" t="s">
        <v>175</v>
      </c>
      <c r="B370" s="3"/>
      <c r="C370" s="3"/>
      <c r="D370" s="3"/>
      <c r="E370" s="42">
        <v>750000</v>
      </c>
      <c r="F370" s="3"/>
    </row>
    <row r="371" spans="1:6" ht="15.75" thickBot="1">
      <c r="A371" s="26" t="s">
        <v>176</v>
      </c>
      <c r="B371" s="3"/>
      <c r="C371" s="3"/>
      <c r="D371" s="3"/>
      <c r="E371" s="42"/>
      <c r="F371" s="3"/>
    </row>
    <row r="372" spans="1:6" ht="18" customHeight="1" thickBot="1">
      <c r="A372" s="40" t="s">
        <v>177</v>
      </c>
      <c r="B372" s="48"/>
      <c r="C372" s="48"/>
      <c r="D372" s="48"/>
      <c r="E372" s="42">
        <v>235920.62</v>
      </c>
      <c r="F372" s="48"/>
    </row>
    <row r="373" spans="1:6" ht="15.75" thickBot="1">
      <c r="A373" s="26" t="s">
        <v>178</v>
      </c>
      <c r="B373" s="47"/>
      <c r="C373" s="47"/>
      <c r="D373" s="47"/>
      <c r="E373" s="42"/>
      <c r="F373" s="47"/>
    </row>
    <row r="374" spans="1:6" ht="15.75" thickBot="1">
      <c r="A374" s="26" t="s">
        <v>179</v>
      </c>
      <c r="B374" s="3"/>
      <c r="C374" s="3"/>
      <c r="D374" s="3"/>
      <c r="E374" s="42">
        <v>20000</v>
      </c>
      <c r="F374" s="3"/>
    </row>
    <row r="375" spans="1:6" ht="15.75" thickBot="1">
      <c r="A375" s="26" t="s">
        <v>168</v>
      </c>
      <c r="B375" s="3"/>
      <c r="C375" s="3"/>
      <c r="D375" s="3"/>
      <c r="E375" s="42">
        <f>2508120.62-SUM(E365:E374)</f>
        <v>5500</v>
      </c>
      <c r="F375" s="3"/>
    </row>
    <row r="376" spans="1:6" ht="17.25" customHeight="1" thickBot="1">
      <c r="A376" s="2" t="s">
        <v>82</v>
      </c>
      <c r="B376" s="3">
        <v>262</v>
      </c>
      <c r="C376" s="9"/>
      <c r="D376" s="9"/>
      <c r="E376" s="42"/>
      <c r="F376" s="3"/>
    </row>
    <row r="377" spans="1:6" ht="15.75" thickBot="1">
      <c r="A377" s="2" t="s">
        <v>180</v>
      </c>
      <c r="B377" s="3">
        <v>290</v>
      </c>
      <c r="C377" s="3"/>
      <c r="D377" s="3"/>
      <c r="E377" s="42"/>
      <c r="F377" s="3"/>
    </row>
    <row r="378" spans="1:6" ht="15.75" thickBot="1">
      <c r="A378" s="40" t="s">
        <v>181</v>
      </c>
      <c r="B378" s="19"/>
      <c r="C378" s="19"/>
      <c r="D378" s="19"/>
      <c r="E378" s="42"/>
      <c r="F378" s="19"/>
    </row>
    <row r="379" spans="1:6" ht="15.75" thickBot="1">
      <c r="A379" s="40" t="s">
        <v>182</v>
      </c>
      <c r="B379" s="19"/>
      <c r="C379" s="19"/>
      <c r="D379" s="19"/>
      <c r="E379" s="42"/>
      <c r="F379" s="19"/>
    </row>
    <row r="380" spans="1:6" ht="18" customHeight="1" thickBot="1">
      <c r="A380" s="26" t="s">
        <v>183</v>
      </c>
      <c r="B380" s="3"/>
      <c r="C380" s="3"/>
      <c r="D380" s="3"/>
      <c r="E380" s="42"/>
      <c r="F380" s="3"/>
    </row>
    <row r="381" spans="1:6" ht="15.75" thickBot="1">
      <c r="A381" s="26" t="s">
        <v>184</v>
      </c>
      <c r="B381" s="3"/>
      <c r="C381" s="3"/>
      <c r="D381" s="3"/>
      <c r="E381" s="42"/>
      <c r="F381" s="3"/>
    </row>
    <row r="382" spans="1:6" ht="15.75" thickBot="1">
      <c r="A382" s="26" t="s">
        <v>185</v>
      </c>
      <c r="B382" s="3"/>
      <c r="C382" s="3"/>
      <c r="D382" s="3"/>
      <c r="E382" s="42"/>
      <c r="F382" s="3"/>
    </row>
    <row r="383" spans="1:6" ht="15.75" thickBot="1">
      <c r="A383" s="26" t="s">
        <v>168</v>
      </c>
      <c r="B383" s="3"/>
      <c r="C383" s="3"/>
      <c r="D383" s="3"/>
      <c r="E383" s="42"/>
      <c r="F383" s="3"/>
    </row>
    <row r="384" spans="1:6" ht="18" customHeight="1" thickBot="1">
      <c r="A384" s="20" t="s">
        <v>186</v>
      </c>
      <c r="B384" s="3">
        <v>300</v>
      </c>
      <c r="C384" s="3"/>
      <c r="D384" s="3"/>
      <c r="E384" s="42">
        <f>E385+E391+E392</f>
        <v>1513561.29</v>
      </c>
      <c r="F384" s="3"/>
    </row>
    <row r="385" spans="1:6" ht="18" customHeight="1" thickBot="1">
      <c r="A385" s="2" t="s">
        <v>187</v>
      </c>
      <c r="B385" s="3">
        <v>310</v>
      </c>
      <c r="C385" s="3"/>
      <c r="D385" s="3"/>
      <c r="E385" s="43">
        <f>SUM(E386:E390)</f>
        <v>1448800</v>
      </c>
      <c r="F385" s="3"/>
    </row>
    <row r="386" spans="1:6" ht="15.75" thickBot="1">
      <c r="A386" s="26" t="s">
        <v>188</v>
      </c>
      <c r="B386" s="3"/>
      <c r="C386" s="3"/>
      <c r="D386" s="3"/>
      <c r="E386" s="43">
        <v>366000</v>
      </c>
      <c r="F386" s="3"/>
    </row>
    <row r="387" spans="1:6" ht="15.75" thickBot="1">
      <c r="A387" s="26" t="s">
        <v>189</v>
      </c>
      <c r="B387" s="3"/>
      <c r="C387" s="3"/>
      <c r="D387" s="3"/>
      <c r="E387" s="42"/>
      <c r="F387" s="3"/>
    </row>
    <row r="388" spans="1:6" ht="15.75" thickBot="1">
      <c r="A388" s="26" t="s">
        <v>190</v>
      </c>
      <c r="B388" s="3"/>
      <c r="C388" s="3"/>
      <c r="D388" s="3"/>
      <c r="E388" s="42">
        <v>120300</v>
      </c>
      <c r="F388" s="3"/>
    </row>
    <row r="389" spans="1:6" ht="19.5" customHeight="1" thickBot="1">
      <c r="A389" s="26" t="s">
        <v>191</v>
      </c>
      <c r="B389" s="3"/>
      <c r="C389" s="3"/>
      <c r="D389" s="3"/>
      <c r="E389" s="42">
        <v>962500</v>
      </c>
      <c r="F389" s="3"/>
    </row>
    <row r="390" spans="1:6" ht="15.75" thickBot="1">
      <c r="A390" s="26" t="s">
        <v>192</v>
      </c>
      <c r="B390" s="3"/>
      <c r="C390" s="3"/>
      <c r="D390" s="3"/>
      <c r="E390" s="42"/>
      <c r="F390" s="3"/>
    </row>
    <row r="391" spans="1:6" ht="15.75" customHeight="1" thickBot="1">
      <c r="A391" s="27" t="s">
        <v>193</v>
      </c>
      <c r="B391" s="3">
        <v>320</v>
      </c>
      <c r="C391" s="3"/>
      <c r="D391" s="3"/>
      <c r="E391" s="42"/>
      <c r="F391" s="3"/>
    </row>
    <row r="392" spans="1:6" ht="14.25" customHeight="1" thickBot="1">
      <c r="A392" s="2" t="s">
        <v>83</v>
      </c>
      <c r="B392" s="3">
        <v>340</v>
      </c>
      <c r="C392" s="3"/>
      <c r="D392" s="3"/>
      <c r="E392" s="42">
        <f>SUM(E393:E396)</f>
        <v>64761.29</v>
      </c>
      <c r="F392" s="3"/>
    </row>
    <row r="393" spans="1:6" ht="20.25" customHeight="1" thickBot="1">
      <c r="A393" s="26" t="s">
        <v>194</v>
      </c>
      <c r="B393" s="5"/>
      <c r="C393" s="5"/>
      <c r="D393" s="5"/>
      <c r="E393" s="44"/>
      <c r="F393" s="5"/>
    </row>
    <row r="394" spans="1:6" ht="15.75" thickBot="1">
      <c r="A394" s="26" t="s">
        <v>84</v>
      </c>
      <c r="B394" s="5"/>
      <c r="C394" s="5"/>
      <c r="D394" s="5"/>
      <c r="E394" s="44"/>
      <c r="F394" s="5"/>
    </row>
    <row r="395" spans="1:6" ht="15" customHeight="1" thickBot="1">
      <c r="A395" s="26" t="s">
        <v>195</v>
      </c>
      <c r="B395" s="5"/>
      <c r="C395" s="5"/>
      <c r="D395" s="5"/>
      <c r="E395" s="44"/>
      <c r="F395" s="5"/>
    </row>
    <row r="396" spans="1:6" ht="15.75" thickBot="1">
      <c r="A396" s="26" t="s">
        <v>196</v>
      </c>
      <c r="B396" s="5"/>
      <c r="C396" s="5"/>
      <c r="D396" s="5"/>
      <c r="E396" s="44">
        <v>64761.29</v>
      </c>
      <c r="F396" s="5"/>
    </row>
    <row r="397" spans="1:6" ht="77.25" customHeight="1" thickBot="1">
      <c r="A397" s="133" t="s">
        <v>217</v>
      </c>
      <c r="B397" s="134"/>
      <c r="C397" s="134"/>
      <c r="D397" s="134"/>
      <c r="E397" s="134"/>
      <c r="F397" s="135"/>
    </row>
    <row r="398" spans="1:6" ht="72.75" customHeight="1" thickBot="1">
      <c r="A398" s="136" t="s">
        <v>218</v>
      </c>
      <c r="B398" s="137"/>
      <c r="C398" s="137"/>
      <c r="D398" s="137"/>
      <c r="E398" s="137"/>
      <c r="F398" s="138"/>
    </row>
    <row r="399" spans="1:6" ht="15.75" thickBot="1">
      <c r="A399" s="23" t="s">
        <v>77</v>
      </c>
      <c r="B399" s="139"/>
      <c r="C399" s="141"/>
      <c r="D399" s="85"/>
      <c r="E399" s="141">
        <f>E402+E405+E406+E410+E413+E414+E418+E419+E426+E438+E439+E446</f>
        <v>18400283.39</v>
      </c>
      <c r="F399" s="143">
        <f>F402+F405+F406+F410+F413+F414+F418+F419+F426+F438+F439+F447+F454</f>
        <v>0</v>
      </c>
    </row>
    <row r="400" spans="1:6" ht="15.75" thickBot="1">
      <c r="A400" s="4" t="s">
        <v>78</v>
      </c>
      <c r="B400" s="140"/>
      <c r="C400" s="142"/>
      <c r="D400" s="86"/>
      <c r="E400" s="142"/>
      <c r="F400" s="144"/>
    </row>
    <row r="401" spans="1:6" ht="29.25" thickBot="1">
      <c r="A401" s="4" t="s">
        <v>150</v>
      </c>
      <c r="B401" s="87">
        <v>210</v>
      </c>
      <c r="C401" s="45"/>
      <c r="D401" s="24"/>
      <c r="E401" s="45">
        <f>E402+E405+E406</f>
        <v>11594188.790000001</v>
      </c>
      <c r="F401" s="25"/>
    </row>
    <row r="402" spans="1:6" ht="15.75" thickBot="1">
      <c r="A402" s="2" t="s">
        <v>149</v>
      </c>
      <c r="B402" s="87">
        <v>211</v>
      </c>
      <c r="C402" s="42"/>
      <c r="D402" s="9"/>
      <c r="E402" s="42">
        <f>SUM(E403:E404)</f>
        <v>8903580.96</v>
      </c>
      <c r="F402" s="87"/>
    </row>
    <row r="403" spans="1:6" ht="15.75" thickBot="1">
      <c r="A403" s="2" t="s">
        <v>153</v>
      </c>
      <c r="B403" s="87"/>
      <c r="C403" s="44"/>
      <c r="D403" s="9"/>
      <c r="E403" s="44">
        <f>E219+E280+E341</f>
        <v>6535380.96</v>
      </c>
      <c r="F403" s="87"/>
    </row>
    <row r="404" spans="1:6" ht="15.75" thickBot="1">
      <c r="A404" s="2" t="s">
        <v>151</v>
      </c>
      <c r="B404" s="87"/>
      <c r="C404" s="44"/>
      <c r="D404" s="9"/>
      <c r="E404" s="44">
        <f aca="true" t="shared" si="2" ref="E404:E417">E220+E281+E342</f>
        <v>2368200</v>
      </c>
      <c r="F404" s="87"/>
    </row>
    <row r="405" spans="1:6" ht="15.75" thickBot="1">
      <c r="A405" s="2" t="s">
        <v>79</v>
      </c>
      <c r="B405" s="87">
        <v>212</v>
      </c>
      <c r="C405" s="42"/>
      <c r="D405" s="9"/>
      <c r="E405" s="44">
        <f t="shared" si="2"/>
        <v>1700</v>
      </c>
      <c r="F405" s="87"/>
    </row>
    <row r="406" spans="1:6" ht="30.75" thickBot="1">
      <c r="A406" s="2" t="s">
        <v>152</v>
      </c>
      <c r="B406" s="87">
        <v>213</v>
      </c>
      <c r="C406" s="42"/>
      <c r="D406" s="9"/>
      <c r="E406" s="42">
        <f>SUM(E407:E408)</f>
        <v>2688907.83</v>
      </c>
      <c r="F406" s="87"/>
    </row>
    <row r="407" spans="1:6" ht="15.75" thickBot="1">
      <c r="A407" s="2" t="s">
        <v>153</v>
      </c>
      <c r="B407" s="87"/>
      <c r="C407" s="44"/>
      <c r="D407" s="9"/>
      <c r="E407" s="44">
        <f t="shared" si="2"/>
        <v>1973711.2999999998</v>
      </c>
      <c r="F407" s="87"/>
    </row>
    <row r="408" spans="1:6" ht="15.75" thickBot="1">
      <c r="A408" s="2" t="s">
        <v>151</v>
      </c>
      <c r="B408" s="87"/>
      <c r="C408" s="44"/>
      <c r="D408" s="9"/>
      <c r="E408" s="44">
        <f t="shared" si="2"/>
        <v>715196.53</v>
      </c>
      <c r="F408" s="87"/>
    </row>
    <row r="409" spans="1:6" ht="15.75" thickBot="1">
      <c r="A409" s="4" t="s">
        <v>154</v>
      </c>
      <c r="B409" s="87"/>
      <c r="C409" s="41"/>
      <c r="D409" s="9"/>
      <c r="E409" s="41">
        <f>E410+E413+E414+E418+E419+E426+E438+E439+E446</f>
        <v>6806094.6</v>
      </c>
      <c r="F409" s="87"/>
    </row>
    <row r="410" spans="1:6" ht="15.75" thickBot="1">
      <c r="A410" s="2" t="s">
        <v>155</v>
      </c>
      <c r="B410" s="87">
        <v>221</v>
      </c>
      <c r="C410" s="42"/>
      <c r="D410" s="87"/>
      <c r="E410" s="44">
        <f t="shared" si="2"/>
        <v>5940</v>
      </c>
      <c r="F410" s="87"/>
    </row>
    <row r="411" spans="1:6" ht="15.75" thickBot="1">
      <c r="A411" s="26" t="s">
        <v>156</v>
      </c>
      <c r="B411" s="87"/>
      <c r="C411" s="42"/>
      <c r="D411" s="87"/>
      <c r="E411" s="44">
        <f t="shared" si="2"/>
        <v>0</v>
      </c>
      <c r="F411" s="87"/>
    </row>
    <row r="412" spans="1:6" ht="15.75" thickBot="1">
      <c r="A412" s="26" t="s">
        <v>157</v>
      </c>
      <c r="B412" s="87"/>
      <c r="C412" s="42"/>
      <c r="D412" s="87"/>
      <c r="E412" s="42"/>
      <c r="F412" s="87"/>
    </row>
    <row r="413" spans="1:6" ht="15.75" thickBot="1">
      <c r="A413" s="2" t="s">
        <v>80</v>
      </c>
      <c r="B413" s="87">
        <v>222</v>
      </c>
      <c r="C413" s="42"/>
      <c r="D413" s="87"/>
      <c r="E413" s="44">
        <f t="shared" si="2"/>
        <v>48000</v>
      </c>
      <c r="F413" s="87"/>
    </row>
    <row r="414" spans="1:6" ht="15.75" thickBot="1">
      <c r="A414" s="2" t="s">
        <v>158</v>
      </c>
      <c r="B414" s="87">
        <v>223</v>
      </c>
      <c r="C414" s="42"/>
      <c r="D414" s="87"/>
      <c r="E414" s="42">
        <f>SUM(E415:E417)</f>
        <v>191100</v>
      </c>
      <c r="F414" s="87"/>
    </row>
    <row r="415" spans="1:6" ht="15.75" thickBot="1">
      <c r="A415" s="26" t="s">
        <v>159</v>
      </c>
      <c r="B415" s="87"/>
      <c r="C415" s="42"/>
      <c r="D415" s="87"/>
      <c r="E415" s="44">
        <f t="shared" si="2"/>
        <v>160800</v>
      </c>
      <c r="F415" s="87"/>
    </row>
    <row r="416" spans="1:6" ht="15.75" thickBot="1">
      <c r="A416" s="40" t="s">
        <v>160</v>
      </c>
      <c r="B416" s="79"/>
      <c r="C416" s="43"/>
      <c r="D416" s="79"/>
      <c r="E416" s="44">
        <f t="shared" si="2"/>
        <v>21900</v>
      </c>
      <c r="F416" s="79"/>
    </row>
    <row r="417" spans="1:6" ht="15.75" thickBot="1">
      <c r="A417" s="26" t="s">
        <v>161</v>
      </c>
      <c r="B417" s="87"/>
      <c r="C417" s="42"/>
      <c r="D417" s="87"/>
      <c r="E417" s="44">
        <f t="shared" si="2"/>
        <v>8400</v>
      </c>
      <c r="F417" s="87"/>
    </row>
    <row r="418" spans="1:6" ht="15.75" thickBot="1">
      <c r="A418" s="2" t="s">
        <v>81</v>
      </c>
      <c r="B418" s="87">
        <v>224</v>
      </c>
      <c r="C418" s="42"/>
      <c r="D418" s="87"/>
      <c r="E418" s="42"/>
      <c r="F418" s="87"/>
    </row>
    <row r="419" spans="1:6" ht="30.75" thickBot="1">
      <c r="A419" s="2" t="s">
        <v>162</v>
      </c>
      <c r="B419" s="87">
        <v>225</v>
      </c>
      <c r="C419" s="42"/>
      <c r="D419" s="87"/>
      <c r="E419" s="42">
        <f>SUM(E420:E425)</f>
        <v>95603.41</v>
      </c>
      <c r="F419" s="87"/>
    </row>
    <row r="420" spans="1:6" ht="30.75" thickBot="1">
      <c r="A420" s="26" t="s">
        <v>163</v>
      </c>
      <c r="B420" s="87"/>
      <c r="C420" s="42"/>
      <c r="D420" s="87"/>
      <c r="E420" s="44">
        <f aca="true" t="shared" si="3" ref="E420:E437">E236+E297+E358</f>
        <v>0</v>
      </c>
      <c r="F420" s="87"/>
    </row>
    <row r="421" spans="1:6" ht="15.75" thickBot="1">
      <c r="A421" s="26" t="s">
        <v>164</v>
      </c>
      <c r="B421" s="87"/>
      <c r="C421" s="42"/>
      <c r="D421" s="87"/>
      <c r="E421" s="44">
        <f t="shared" si="3"/>
        <v>20000</v>
      </c>
      <c r="F421" s="87"/>
    </row>
    <row r="422" spans="1:6" ht="15.75" thickBot="1">
      <c r="A422" s="40" t="s">
        <v>165</v>
      </c>
      <c r="B422" s="79"/>
      <c r="C422" s="43"/>
      <c r="D422" s="79"/>
      <c r="E422" s="44">
        <f t="shared" si="3"/>
        <v>0</v>
      </c>
      <c r="F422" s="79"/>
    </row>
    <row r="423" spans="1:6" ht="45.75" thickBot="1">
      <c r="A423" s="40" t="s">
        <v>166</v>
      </c>
      <c r="B423" s="79"/>
      <c r="C423" s="43"/>
      <c r="D423" s="79"/>
      <c r="E423" s="44">
        <f t="shared" si="3"/>
        <v>62603.41</v>
      </c>
      <c r="F423" s="79"/>
    </row>
    <row r="424" spans="1:6" ht="15.75" thickBot="1">
      <c r="A424" s="26" t="s">
        <v>167</v>
      </c>
      <c r="B424" s="87"/>
      <c r="C424" s="42"/>
      <c r="D424" s="87"/>
      <c r="E424" s="44">
        <f t="shared" si="3"/>
        <v>13000</v>
      </c>
      <c r="F424" s="87"/>
    </row>
    <row r="425" spans="1:6" ht="15.75" thickBot="1">
      <c r="A425" s="26" t="s">
        <v>168</v>
      </c>
      <c r="B425" s="87"/>
      <c r="C425" s="42"/>
      <c r="D425" s="87"/>
      <c r="E425" s="44">
        <f t="shared" si="3"/>
        <v>0</v>
      </c>
      <c r="F425" s="87"/>
    </row>
    <row r="426" spans="1:6" ht="15.75" thickBot="1">
      <c r="A426" s="2" t="s">
        <v>169</v>
      </c>
      <c r="B426" s="87">
        <v>226</v>
      </c>
      <c r="C426" s="42"/>
      <c r="D426" s="87"/>
      <c r="E426" s="42">
        <f>SUM(E427:E437)</f>
        <v>3573063.63</v>
      </c>
      <c r="F426" s="87"/>
    </row>
    <row r="427" spans="1:6" ht="15.75" thickBot="1">
      <c r="A427" s="26" t="s">
        <v>170</v>
      </c>
      <c r="B427" s="87"/>
      <c r="C427" s="42"/>
      <c r="D427" s="87"/>
      <c r="E427" s="44">
        <f t="shared" si="3"/>
        <v>500000</v>
      </c>
      <c r="F427" s="87"/>
    </row>
    <row r="428" spans="1:6" ht="15.75" thickBot="1">
      <c r="A428" s="26" t="s">
        <v>171</v>
      </c>
      <c r="B428" s="87"/>
      <c r="C428" s="42"/>
      <c r="D428" s="87"/>
      <c r="E428" s="44">
        <f t="shared" si="3"/>
        <v>740700</v>
      </c>
      <c r="F428" s="87"/>
    </row>
    <row r="429" spans="1:6" ht="30.75" thickBot="1">
      <c r="A429" s="26" t="s">
        <v>172</v>
      </c>
      <c r="B429" s="87"/>
      <c r="C429" s="42"/>
      <c r="D429" s="87"/>
      <c r="E429" s="44">
        <f t="shared" si="3"/>
        <v>0</v>
      </c>
      <c r="F429" s="87"/>
    </row>
    <row r="430" spans="1:6" ht="45.75" thickBot="1">
      <c r="A430" s="26" t="s">
        <v>173</v>
      </c>
      <c r="B430" s="87"/>
      <c r="C430" s="42"/>
      <c r="D430" s="87"/>
      <c r="E430" s="44">
        <f t="shared" si="3"/>
        <v>47700</v>
      </c>
      <c r="F430" s="87"/>
    </row>
    <row r="431" spans="1:6" ht="15.75" thickBot="1">
      <c r="A431" s="26" t="s">
        <v>174</v>
      </c>
      <c r="B431" s="87"/>
      <c r="C431" s="42"/>
      <c r="D431" s="87"/>
      <c r="E431" s="44">
        <f t="shared" si="3"/>
        <v>647000</v>
      </c>
      <c r="F431" s="87"/>
    </row>
    <row r="432" spans="1:6" ht="15.75" thickBot="1">
      <c r="A432" s="26" t="s">
        <v>175</v>
      </c>
      <c r="B432" s="87"/>
      <c r="C432" s="42"/>
      <c r="D432" s="87"/>
      <c r="E432" s="44">
        <f t="shared" si="3"/>
        <v>976500</v>
      </c>
      <c r="F432" s="87"/>
    </row>
    <row r="433" spans="1:6" ht="15.75" thickBot="1">
      <c r="A433" s="26" t="s">
        <v>176</v>
      </c>
      <c r="B433" s="87"/>
      <c r="C433" s="42"/>
      <c r="D433" s="87"/>
      <c r="E433" s="44">
        <f t="shared" si="3"/>
        <v>310000</v>
      </c>
      <c r="F433" s="87"/>
    </row>
    <row r="434" spans="1:6" ht="30.75" thickBot="1">
      <c r="A434" s="26" t="s">
        <v>177</v>
      </c>
      <c r="B434" s="87"/>
      <c r="C434" s="42"/>
      <c r="D434" s="87"/>
      <c r="E434" s="44">
        <f t="shared" si="3"/>
        <v>263413.63</v>
      </c>
      <c r="F434" s="87"/>
    </row>
    <row r="435" spans="1:6" ht="15.75" thickBot="1">
      <c r="A435" s="26" t="s">
        <v>178</v>
      </c>
      <c r="B435" s="87"/>
      <c r="C435" s="42"/>
      <c r="D435" s="87"/>
      <c r="E435" s="44">
        <f t="shared" si="3"/>
        <v>0</v>
      </c>
      <c r="F435" s="87"/>
    </row>
    <row r="436" spans="1:6" ht="15.75" thickBot="1">
      <c r="A436" s="26" t="s">
        <v>179</v>
      </c>
      <c r="B436" s="87"/>
      <c r="C436" s="42"/>
      <c r="D436" s="87"/>
      <c r="E436" s="44">
        <f t="shared" si="3"/>
        <v>74000</v>
      </c>
      <c r="F436" s="87"/>
    </row>
    <row r="437" spans="1:6" ht="15.75" thickBot="1">
      <c r="A437" s="26" t="s">
        <v>168</v>
      </c>
      <c r="B437" s="87"/>
      <c r="C437" s="42"/>
      <c r="D437" s="87"/>
      <c r="E437" s="44">
        <f t="shared" si="3"/>
        <v>13750</v>
      </c>
      <c r="F437" s="87"/>
    </row>
    <row r="438" spans="1:6" ht="15.75" thickBot="1">
      <c r="A438" s="2" t="s">
        <v>82</v>
      </c>
      <c r="B438" s="87">
        <v>262</v>
      </c>
      <c r="C438" s="42"/>
      <c r="D438" s="9"/>
      <c r="E438" s="42"/>
      <c r="F438" s="87"/>
    </row>
    <row r="439" spans="1:6" ht="15.75" thickBot="1">
      <c r="A439" s="2" t="s">
        <v>180</v>
      </c>
      <c r="B439" s="87">
        <v>290</v>
      </c>
      <c r="C439" s="42"/>
      <c r="D439" s="87"/>
      <c r="E439" s="42">
        <f>SUM(E440:E445)</f>
        <v>20000</v>
      </c>
      <c r="F439" s="87"/>
    </row>
    <row r="440" spans="1:6" ht="15.75" thickBot="1">
      <c r="A440" s="26" t="s">
        <v>181</v>
      </c>
      <c r="B440" s="87"/>
      <c r="C440" s="42"/>
      <c r="D440" s="87"/>
      <c r="E440" s="44">
        <f aca="true" t="shared" si="4" ref="E440:E445">E256+E317+E378</f>
        <v>14000</v>
      </c>
      <c r="F440" s="87"/>
    </row>
    <row r="441" spans="1:6" ht="15.75" thickBot="1">
      <c r="A441" s="26" t="s">
        <v>182</v>
      </c>
      <c r="B441" s="87"/>
      <c r="C441" s="42"/>
      <c r="D441" s="87"/>
      <c r="E441" s="44">
        <f t="shared" si="4"/>
        <v>0</v>
      </c>
      <c r="F441" s="87"/>
    </row>
    <row r="442" spans="1:6" ht="15.75" thickBot="1">
      <c r="A442" s="26" t="s">
        <v>183</v>
      </c>
      <c r="B442" s="87"/>
      <c r="C442" s="42"/>
      <c r="D442" s="87"/>
      <c r="E442" s="44">
        <f t="shared" si="4"/>
        <v>6000</v>
      </c>
      <c r="F442" s="87"/>
    </row>
    <row r="443" spans="1:6" ht="15.75" thickBot="1">
      <c r="A443" s="26" t="s">
        <v>184</v>
      </c>
      <c r="B443" s="87"/>
      <c r="C443" s="42"/>
      <c r="D443" s="87"/>
      <c r="E443" s="44">
        <f t="shared" si="4"/>
        <v>0</v>
      </c>
      <c r="F443" s="87"/>
    </row>
    <row r="444" spans="1:6" ht="15.75" thickBot="1">
      <c r="A444" s="26" t="s">
        <v>185</v>
      </c>
      <c r="B444" s="87"/>
      <c r="C444" s="42"/>
      <c r="D444" s="87"/>
      <c r="E444" s="44">
        <f t="shared" si="4"/>
        <v>0</v>
      </c>
      <c r="F444" s="87"/>
    </row>
    <row r="445" spans="1:6" ht="15.75" thickBot="1">
      <c r="A445" s="26" t="s">
        <v>168</v>
      </c>
      <c r="B445" s="87"/>
      <c r="C445" s="42"/>
      <c r="D445" s="87"/>
      <c r="E445" s="44">
        <f t="shared" si="4"/>
        <v>0</v>
      </c>
      <c r="F445" s="87"/>
    </row>
    <row r="446" spans="1:6" ht="29.25" thickBot="1">
      <c r="A446" s="84" t="s">
        <v>186</v>
      </c>
      <c r="B446" s="87">
        <v>300</v>
      </c>
      <c r="C446" s="42"/>
      <c r="D446" s="87"/>
      <c r="E446" s="42">
        <f>E447+E453+E454</f>
        <v>2872387.56</v>
      </c>
      <c r="F446" s="87"/>
    </row>
    <row r="447" spans="1:6" ht="30.75" thickBot="1">
      <c r="A447" s="6" t="s">
        <v>187</v>
      </c>
      <c r="B447" s="79">
        <v>310</v>
      </c>
      <c r="C447" s="43"/>
      <c r="D447" s="79"/>
      <c r="E447" s="43">
        <f>SUM(E448:E452)</f>
        <v>2738200</v>
      </c>
      <c r="F447" s="79"/>
    </row>
    <row r="448" spans="1:6" ht="15.75" thickBot="1">
      <c r="A448" s="40" t="s">
        <v>188</v>
      </c>
      <c r="B448" s="79"/>
      <c r="C448" s="43"/>
      <c r="D448" s="79"/>
      <c r="E448" s="44">
        <f>E264+E325+E386</f>
        <v>768600</v>
      </c>
      <c r="F448" s="79"/>
    </row>
    <row r="449" spans="1:6" ht="15.75" thickBot="1">
      <c r="A449" s="26" t="s">
        <v>189</v>
      </c>
      <c r="B449" s="87"/>
      <c r="C449" s="42"/>
      <c r="D449" s="87"/>
      <c r="E449" s="44">
        <f>E265+E326+E387</f>
        <v>486800</v>
      </c>
      <c r="F449" s="87"/>
    </row>
    <row r="450" spans="1:6" ht="15.75" thickBot="1">
      <c r="A450" s="40" t="s">
        <v>190</v>
      </c>
      <c r="B450" s="79"/>
      <c r="C450" s="43"/>
      <c r="D450" s="79"/>
      <c r="E450" s="44">
        <f>E266+E327+E388</f>
        <v>120300</v>
      </c>
      <c r="F450" s="79"/>
    </row>
    <row r="451" spans="1:6" ht="30.75" thickBot="1">
      <c r="A451" s="26" t="s">
        <v>191</v>
      </c>
      <c r="B451" s="87"/>
      <c r="C451" s="42"/>
      <c r="D451" s="87"/>
      <c r="E451" s="44">
        <f>E267+E328+E389</f>
        <v>962500</v>
      </c>
      <c r="F451" s="87"/>
    </row>
    <row r="452" spans="1:6" ht="15.75" thickBot="1">
      <c r="A452" s="26" t="s">
        <v>192</v>
      </c>
      <c r="B452" s="87"/>
      <c r="C452" s="42"/>
      <c r="D452" s="87"/>
      <c r="E452" s="44">
        <f>E268+E329+E390</f>
        <v>400000</v>
      </c>
      <c r="F452" s="87"/>
    </row>
    <row r="453" spans="1:6" ht="15.75" thickBot="1">
      <c r="A453" s="27" t="s">
        <v>193</v>
      </c>
      <c r="B453" s="87">
        <v>320</v>
      </c>
      <c r="C453" s="42"/>
      <c r="D453" s="87"/>
      <c r="E453" s="42"/>
      <c r="F453" s="87"/>
    </row>
    <row r="454" spans="1:6" ht="30.75" thickBot="1">
      <c r="A454" s="2" t="s">
        <v>83</v>
      </c>
      <c r="B454" s="87">
        <v>340</v>
      </c>
      <c r="C454" s="42"/>
      <c r="D454" s="87"/>
      <c r="E454" s="42">
        <f>SUM(E455:E458)</f>
        <v>134187.56</v>
      </c>
      <c r="F454" s="87"/>
    </row>
    <row r="455" spans="1:6" ht="15.75" thickBot="1">
      <c r="A455" s="26" t="s">
        <v>194</v>
      </c>
      <c r="B455" s="5"/>
      <c r="C455" s="44"/>
      <c r="D455" s="5"/>
      <c r="E455" s="44">
        <f>E271+E332+E393</f>
        <v>0</v>
      </c>
      <c r="F455" s="5"/>
    </row>
    <row r="456" spans="1:6" ht="15.75" thickBot="1">
      <c r="A456" s="26" t="s">
        <v>84</v>
      </c>
      <c r="B456" s="5"/>
      <c r="C456" s="44"/>
      <c r="D456" s="5"/>
      <c r="E456" s="44">
        <f>E272+E333+E394</f>
        <v>0</v>
      </c>
      <c r="F456" s="5"/>
    </row>
    <row r="457" spans="1:6" ht="15.75" thickBot="1">
      <c r="A457" s="26" t="s">
        <v>195</v>
      </c>
      <c r="B457" s="5"/>
      <c r="C457" s="44"/>
      <c r="D457" s="5"/>
      <c r="E457" s="44">
        <f>E273+E334+E395</f>
        <v>57198</v>
      </c>
      <c r="F457" s="5"/>
    </row>
    <row r="458" spans="1:6" ht="15.75" thickBot="1">
      <c r="A458" s="26" t="s">
        <v>196</v>
      </c>
      <c r="B458" s="5"/>
      <c r="C458" s="44"/>
      <c r="D458" s="5"/>
      <c r="E458" s="44">
        <f>E274+E335+E396</f>
        <v>76989.56</v>
      </c>
      <c r="F458" s="5"/>
    </row>
    <row r="459" spans="1:6" ht="15">
      <c r="A459" s="89"/>
      <c r="B459" s="80"/>
      <c r="C459" s="80"/>
      <c r="D459" s="80"/>
      <c r="E459" s="88"/>
      <c r="F459" s="80"/>
    </row>
    <row r="460" spans="1:6" ht="15">
      <c r="A460" s="89"/>
      <c r="B460" s="80"/>
      <c r="C460" s="80"/>
      <c r="D460" s="80"/>
      <c r="E460" s="88"/>
      <c r="F460" s="80"/>
    </row>
    <row r="462" spans="1:5" ht="23.25" thickBot="1">
      <c r="A462" s="156" t="s">
        <v>94</v>
      </c>
      <c r="B462" s="156"/>
      <c r="C462" s="156"/>
      <c r="D462" s="1"/>
      <c r="E462" s="7" t="s">
        <v>95</v>
      </c>
    </row>
    <row r="463" spans="1:5" ht="22.5">
      <c r="A463" s="156"/>
      <c r="B463" s="156"/>
      <c r="C463" s="156"/>
      <c r="D463" s="16" t="s">
        <v>1</v>
      </c>
      <c r="E463" s="8" t="s">
        <v>2</v>
      </c>
    </row>
    <row r="464" spans="1:5" ht="15">
      <c r="A464" s="156" t="s">
        <v>90</v>
      </c>
      <c r="B464" s="156"/>
      <c r="C464" s="156"/>
      <c r="D464" s="18"/>
      <c r="E464" s="18"/>
    </row>
    <row r="465" spans="1:5" ht="15.75" thickBot="1">
      <c r="A465" s="156"/>
      <c r="B465" s="156"/>
      <c r="C465" s="156"/>
      <c r="D465" s="1"/>
      <c r="E465" s="10" t="s">
        <v>91</v>
      </c>
    </row>
    <row r="466" spans="1:5" ht="22.5">
      <c r="A466" s="17"/>
      <c r="B466" s="17"/>
      <c r="C466" s="17"/>
      <c r="D466" s="16" t="s">
        <v>1</v>
      </c>
      <c r="E466" s="8" t="s">
        <v>2</v>
      </c>
    </row>
    <row r="467" spans="1:5" ht="15.75" thickBot="1">
      <c r="A467" s="18" t="s">
        <v>85</v>
      </c>
      <c r="B467" s="18"/>
      <c r="C467" s="18"/>
      <c r="D467" s="7"/>
      <c r="E467" s="10" t="s">
        <v>91</v>
      </c>
    </row>
    <row r="468" spans="1:5" ht="22.5">
      <c r="A468" s="157" t="s">
        <v>92</v>
      </c>
      <c r="B468" s="157"/>
      <c r="C468" s="18"/>
      <c r="D468" s="16" t="s">
        <v>1</v>
      </c>
      <c r="E468" s="8" t="s">
        <v>2</v>
      </c>
    </row>
    <row r="469" spans="1:5" ht="15">
      <c r="A469" s="18"/>
      <c r="B469" s="18"/>
      <c r="C469" s="18"/>
      <c r="D469" s="17"/>
      <c r="E469" s="18"/>
    </row>
    <row r="470" spans="1:5" ht="15">
      <c r="A470" s="156" t="s">
        <v>86</v>
      </c>
      <c r="B470" s="156"/>
      <c r="C470" s="156"/>
      <c r="D470" s="17"/>
      <c r="E470" s="18"/>
    </row>
  </sheetData>
  <sheetProtection/>
  <mergeCells count="57">
    <mergeCell ref="A470:C470"/>
    <mergeCell ref="A462:C462"/>
    <mergeCell ref="A463:C463"/>
    <mergeCell ref="A464:C464"/>
    <mergeCell ref="A465:C465"/>
    <mergeCell ref="A468:B468"/>
    <mergeCell ref="A336:F336"/>
    <mergeCell ref="B337:B338"/>
    <mergeCell ref="C337:C338"/>
    <mergeCell ref="E337:E338"/>
    <mergeCell ref="F337:F338"/>
    <mergeCell ref="A213:F213"/>
    <mergeCell ref="A214:F214"/>
    <mergeCell ref="A275:F275"/>
    <mergeCell ref="E276:E277"/>
    <mergeCell ref="F276:F277"/>
    <mergeCell ref="B276:B277"/>
    <mergeCell ref="C276:C277"/>
    <mergeCell ref="A1:F1"/>
    <mergeCell ref="B215:B216"/>
    <mergeCell ref="C215:C216"/>
    <mergeCell ref="E215:E216"/>
    <mergeCell ref="F215:F216"/>
    <mergeCell ref="B17:B18"/>
    <mergeCell ref="C17:C18"/>
    <mergeCell ref="E17:E18"/>
    <mergeCell ref="F17:F18"/>
    <mergeCell ref="A200:F200"/>
    <mergeCell ref="B202:B203"/>
    <mergeCell ref="C202:C203"/>
    <mergeCell ref="E202:E203"/>
    <mergeCell ref="A14:F14"/>
    <mergeCell ref="A15:F15"/>
    <mergeCell ref="A16:F16"/>
    <mergeCell ref="C78:C79"/>
    <mergeCell ref="E78:E79"/>
    <mergeCell ref="F78:F79"/>
    <mergeCell ref="A201:F201"/>
    <mergeCell ref="F202:F203"/>
    <mergeCell ref="B78:B79"/>
    <mergeCell ref="A138:F138"/>
    <mergeCell ref="A139:F139"/>
    <mergeCell ref="B140:B141"/>
    <mergeCell ref="C140:C141"/>
    <mergeCell ref="E140:E141"/>
    <mergeCell ref="F140:F141"/>
    <mergeCell ref="A3:A4"/>
    <mergeCell ref="B3:B4"/>
    <mergeCell ref="C3:F3"/>
    <mergeCell ref="A77:F77"/>
    <mergeCell ref="A6:F6"/>
    <mergeCell ref="A397:F397"/>
    <mergeCell ref="A398:F398"/>
    <mergeCell ref="B399:B400"/>
    <mergeCell ref="C399:C400"/>
    <mergeCell ref="E399:E400"/>
    <mergeCell ref="F399:F400"/>
  </mergeCells>
  <printOptions/>
  <pageMargins left="0.7086614173228347" right="0.31496062992125984" top="0.7874015748031497" bottom="0.5511811023622047" header="0.31496062992125984" footer="0.31496062992125984"/>
  <pageSetup horizontalDpi="180" verticalDpi="180" orientation="portrait" paperSize="9" scale="80" r:id="rId2"/>
  <headerFooter>
    <oddHeader>&amp;CСтраница &amp;P+4
</oddHeader>
    <firstHeader>&amp;C5
</first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2016-02-11T08:37:41Z</dcterms:modified>
  <cp:category/>
  <cp:version/>
  <cp:contentType/>
  <cp:contentStatus/>
</cp:coreProperties>
</file>